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GoogleDrive\งานประกันคุณภาพ\งานประกัน\ประกันหลักสูตร\2564\ฐานข้อมูล 2564\"/>
    </mc:Choice>
  </mc:AlternateContent>
  <bookViews>
    <workbookView xWindow="0" yWindow="0" windowWidth="28800" windowHeight="12300"/>
  </bookViews>
  <sheets>
    <sheet name="นักศึกษาเข้าใหม่" sheetId="8" r:id="rId1"/>
    <sheet name="กราฟ" sheetId="9" state="hidden" r:id="rId2"/>
  </sheets>
  <definedNames>
    <definedName name="_xlnm.Print_Titles" localSheetId="0">นักศึกษาเข้าใหม่!$2:$6</definedName>
  </definedNames>
  <calcPr calcId="162913"/>
</workbook>
</file>

<file path=xl/calcChain.xml><?xml version="1.0" encoding="utf-8"?>
<calcChain xmlns="http://schemas.openxmlformats.org/spreadsheetml/2006/main">
  <c r="AJ24" i="8" l="1"/>
  <c r="AI24" i="8"/>
  <c r="AA189" i="8"/>
  <c r="AA190" i="8"/>
  <c r="AA191" i="8"/>
  <c r="AA188" i="8"/>
  <c r="O224" i="8"/>
  <c r="O207" i="8"/>
  <c r="P206" i="8"/>
  <c r="O206" i="8"/>
  <c r="P200" i="8"/>
  <c r="O200" i="8"/>
  <c r="P198" i="8"/>
  <c r="O198" i="8"/>
  <c r="P146" i="8"/>
  <c r="O146" i="8"/>
  <c r="P145" i="8"/>
  <c r="O145" i="8"/>
  <c r="P129" i="8"/>
  <c r="O129" i="8"/>
  <c r="P113" i="8"/>
  <c r="O113" i="8"/>
  <c r="O111" i="8"/>
  <c r="O110" i="8"/>
  <c r="O115" i="8"/>
  <c r="O103" i="8"/>
  <c r="O101" i="8"/>
  <c r="O105" i="8"/>
  <c r="O88" i="8"/>
  <c r="O87" i="8"/>
  <c r="O90" i="8"/>
  <c r="O51" i="8"/>
  <c r="O50" i="8"/>
  <c r="P17" i="8"/>
  <c r="P10" i="8"/>
  <c r="K248" i="8"/>
  <c r="K180" i="8"/>
  <c r="J180" i="8"/>
  <c r="K123" i="8"/>
  <c r="J123" i="8"/>
  <c r="K122" i="8"/>
  <c r="K141" i="8"/>
  <c r="J141" i="8"/>
  <c r="K77" i="8"/>
  <c r="J77" i="8"/>
  <c r="K70" i="8"/>
  <c r="J68" i="8"/>
  <c r="J67" i="8"/>
  <c r="K66" i="8"/>
  <c r="J66" i="8"/>
  <c r="J34" i="8"/>
  <c r="J30" i="8"/>
  <c r="K14" i="8"/>
  <c r="K13" i="8"/>
  <c r="K11" i="8"/>
  <c r="J11" i="8"/>
  <c r="K10" i="8"/>
  <c r="J10" i="8"/>
  <c r="E224" i="8"/>
  <c r="F206" i="8"/>
  <c r="E206" i="8"/>
  <c r="F203" i="8"/>
  <c r="F201" i="8"/>
  <c r="E201" i="8"/>
  <c r="F169" i="8"/>
  <c r="F167" i="8"/>
  <c r="F164" i="8"/>
  <c r="E80" i="8"/>
  <c r="E103" i="8"/>
  <c r="F102" i="8"/>
  <c r="E102" i="8"/>
  <c r="F99" i="8"/>
  <c r="E99" i="8"/>
  <c r="E104" i="8"/>
  <c r="E105" i="8"/>
  <c r="F94" i="8"/>
  <c r="E94" i="8"/>
  <c r="F54" i="8"/>
  <c r="E54" i="8"/>
  <c r="F44" i="8"/>
  <c r="E44" i="8"/>
  <c r="BP12" i="8"/>
  <c r="BO12" i="8"/>
  <c r="BI12" i="8"/>
  <c r="BM12" i="8" s="1"/>
  <c r="BH12" i="8"/>
  <c r="BL12" i="8" s="1"/>
  <c r="BF12" i="8"/>
  <c r="BE12" i="8"/>
  <c r="AZ12" i="8"/>
  <c r="AU12" i="8"/>
  <c r="AP12" i="8"/>
  <c r="AK12" i="8"/>
  <c r="AF12" i="8"/>
  <c r="AA12" i="8"/>
  <c r="V12" i="8"/>
  <c r="Q12" i="8"/>
  <c r="L12" i="8"/>
  <c r="BG12" i="8"/>
  <c r="G12" i="8"/>
  <c r="BQ12" i="8" l="1"/>
  <c r="BJ12" i="8"/>
  <c r="BN12" i="8"/>
  <c r="AL24" i="8"/>
  <c r="AM24" i="8"/>
  <c r="AN24" i="8"/>
  <c r="AO24" i="8"/>
  <c r="BS12" i="8" l="1"/>
  <c r="BR12" i="8"/>
  <c r="BT12" i="8" s="1"/>
  <c r="I247" i="8"/>
  <c r="I248" i="8"/>
  <c r="I244" i="8"/>
  <c r="I220" i="8"/>
  <c r="I228" i="8"/>
  <c r="I226" i="8"/>
  <c r="I213" i="8"/>
  <c r="I212" i="8"/>
  <c r="I191" i="8"/>
  <c r="I189" i="8"/>
  <c r="I188" i="8"/>
  <c r="I184" i="8"/>
  <c r="I183" i="8"/>
  <c r="I180" i="8"/>
  <c r="I163" i="8"/>
  <c r="I162" i="8"/>
  <c r="I145" i="8"/>
  <c r="I146" i="8"/>
  <c r="I141" i="8"/>
  <c r="I124" i="8"/>
  <c r="I126" i="8"/>
  <c r="I135" i="8"/>
  <c r="I122" i="8"/>
  <c r="I128" i="8"/>
  <c r="I129" i="8"/>
  <c r="I123" i="8"/>
  <c r="I155" i="8"/>
  <c r="I87" i="8"/>
  <c r="I82" i="8"/>
  <c r="I81" i="8"/>
  <c r="I77" i="8"/>
  <c r="I67" i="8"/>
  <c r="I68" i="8"/>
  <c r="I70" i="8"/>
  <c r="I66" i="8"/>
  <c r="I51" i="8"/>
  <c r="I30" i="8"/>
  <c r="I33" i="8"/>
  <c r="I34" i="8"/>
  <c r="I14" i="8"/>
  <c r="I13" i="8"/>
  <c r="I10" i="8"/>
  <c r="I11" i="8"/>
  <c r="AH24" i="8"/>
  <c r="N226" i="8"/>
  <c r="N224" i="8"/>
  <c r="N206" i="8"/>
  <c r="N207" i="8"/>
  <c r="N198" i="8"/>
  <c r="N200" i="8"/>
  <c r="N191" i="8"/>
  <c r="N181" i="8"/>
  <c r="N185" i="8"/>
  <c r="N184" i="8"/>
  <c r="N183" i="8"/>
  <c r="N180" i="8"/>
  <c r="N179" i="8"/>
  <c r="N168" i="8"/>
  <c r="N145" i="8"/>
  <c r="N146" i="8"/>
  <c r="N129" i="8"/>
  <c r="N155" i="8"/>
  <c r="N113" i="8"/>
  <c r="N115" i="8"/>
  <c r="N110" i="8"/>
  <c r="N111" i="8"/>
  <c r="N103" i="8"/>
  <c r="N101" i="8"/>
  <c r="N89" i="8"/>
  <c r="N87" i="8"/>
  <c r="N82" i="8"/>
  <c r="N81" i="8"/>
  <c r="N90" i="8"/>
  <c r="N69" i="8"/>
  <c r="N67" i="8"/>
  <c r="N68" i="8"/>
  <c r="N66" i="8"/>
  <c r="N59" i="8"/>
  <c r="N50" i="8"/>
  <c r="N51" i="8"/>
  <c r="N30" i="8"/>
  <c r="N33" i="8"/>
  <c r="N34" i="8"/>
  <c r="N32" i="8"/>
  <c r="N17" i="8"/>
  <c r="N14" i="8"/>
  <c r="N22" i="8"/>
  <c r="BM226" i="8" l="1"/>
  <c r="BL226" i="8"/>
  <c r="BI226" i="8"/>
  <c r="BP226" i="8" s="1"/>
  <c r="BH226" i="8"/>
  <c r="BO226" i="8" s="1"/>
  <c r="BG226" i="8"/>
  <c r="BF226" i="8"/>
  <c r="BE226" i="8"/>
  <c r="AZ226" i="8"/>
  <c r="AU226" i="8"/>
  <c r="AP226" i="8"/>
  <c r="AK226" i="8"/>
  <c r="AF226" i="8"/>
  <c r="AA226" i="8"/>
  <c r="V226" i="8"/>
  <c r="Q226" i="8"/>
  <c r="L226" i="8"/>
  <c r="G226" i="8"/>
  <c r="BM114" i="8"/>
  <c r="BL114" i="8"/>
  <c r="BI114" i="8"/>
  <c r="BP114" i="8" s="1"/>
  <c r="BH114" i="8"/>
  <c r="BO114" i="8" s="1"/>
  <c r="BG114" i="8"/>
  <c r="BF114" i="8"/>
  <c r="BE114" i="8"/>
  <c r="AZ114" i="8"/>
  <c r="AU114" i="8"/>
  <c r="AP114" i="8"/>
  <c r="AK114" i="8"/>
  <c r="AF114" i="8"/>
  <c r="AA114" i="8"/>
  <c r="V114" i="8"/>
  <c r="Q114" i="8"/>
  <c r="L114" i="8"/>
  <c r="G114" i="8"/>
  <c r="BM103" i="8"/>
  <c r="BL103" i="8"/>
  <c r="BI103" i="8"/>
  <c r="BP103" i="8" s="1"/>
  <c r="BH103" i="8"/>
  <c r="BO103" i="8" s="1"/>
  <c r="BG103" i="8"/>
  <c r="BF103" i="8"/>
  <c r="BE103" i="8"/>
  <c r="AZ103" i="8"/>
  <c r="AU103" i="8"/>
  <c r="AP103" i="8"/>
  <c r="AK103" i="8"/>
  <c r="AF103" i="8"/>
  <c r="AA103" i="8"/>
  <c r="V103" i="8"/>
  <c r="Q103" i="8"/>
  <c r="L103" i="8"/>
  <c r="G103" i="8"/>
  <c r="BK61" i="8"/>
  <c r="BK62" i="8" s="1"/>
  <c r="AD61" i="8"/>
  <c r="BD60" i="8"/>
  <c r="BD61" i="8" s="1"/>
  <c r="BC60" i="8"/>
  <c r="BC61" i="8" s="1"/>
  <c r="BB60" i="8"/>
  <c r="BB61" i="8" s="1"/>
  <c r="BA60" i="8"/>
  <c r="BA61" i="8" s="1"/>
  <c r="AY60" i="8"/>
  <c r="AY61" i="8" s="1"/>
  <c r="AX60" i="8"/>
  <c r="AX61" i="8" s="1"/>
  <c r="AW60" i="8"/>
  <c r="AW61" i="8" s="1"/>
  <c r="AV60" i="8"/>
  <c r="AV61" i="8" s="1"/>
  <c r="AT60" i="8"/>
  <c r="AT61" i="8" s="1"/>
  <c r="AS60" i="8"/>
  <c r="AS61" i="8" s="1"/>
  <c r="AR60" i="8"/>
  <c r="AR61" i="8" s="1"/>
  <c r="AQ60" i="8"/>
  <c r="AQ61" i="8" s="1"/>
  <c r="AO60" i="8"/>
  <c r="AO61" i="8" s="1"/>
  <c r="AN60" i="8"/>
  <c r="AN61" i="8" s="1"/>
  <c r="AM60" i="8"/>
  <c r="AM61" i="8" s="1"/>
  <c r="AL60" i="8"/>
  <c r="AL61" i="8" s="1"/>
  <c r="AJ60" i="8"/>
  <c r="AJ61" i="8" s="1"/>
  <c r="AI60" i="8"/>
  <c r="AI61" i="8" s="1"/>
  <c r="AH60" i="8"/>
  <c r="AH61" i="8" s="1"/>
  <c r="AG60" i="8"/>
  <c r="AG61" i="8" s="1"/>
  <c r="AE60" i="8"/>
  <c r="AE61" i="8" s="1"/>
  <c r="AD60" i="8"/>
  <c r="AC60" i="8"/>
  <c r="AC61" i="8" s="1"/>
  <c r="AB60" i="8"/>
  <c r="AB61" i="8" s="1"/>
  <c r="Z60" i="8"/>
  <c r="Z61" i="8" s="1"/>
  <c r="Y60" i="8"/>
  <c r="Y61" i="8" s="1"/>
  <c r="X60" i="8"/>
  <c r="X61" i="8" s="1"/>
  <c r="W60" i="8"/>
  <c r="W61" i="8" s="1"/>
  <c r="U60" i="8"/>
  <c r="U61" i="8" s="1"/>
  <c r="T60" i="8"/>
  <c r="T61" i="8" s="1"/>
  <c r="S60" i="8"/>
  <c r="S61" i="8" s="1"/>
  <c r="R60" i="8"/>
  <c r="R61" i="8" s="1"/>
  <c r="P60" i="8"/>
  <c r="P61" i="8" s="1"/>
  <c r="O60" i="8"/>
  <c r="O61" i="8" s="1"/>
  <c r="N60" i="8"/>
  <c r="N61" i="8" s="1"/>
  <c r="M60" i="8"/>
  <c r="M61" i="8" s="1"/>
  <c r="K60" i="8"/>
  <c r="K61" i="8" s="1"/>
  <c r="J60" i="8"/>
  <c r="J61" i="8" s="1"/>
  <c r="I60" i="8"/>
  <c r="I61" i="8" s="1"/>
  <c r="H60" i="8"/>
  <c r="H61" i="8" s="1"/>
  <c r="F60" i="8"/>
  <c r="F61" i="8" s="1"/>
  <c r="E60" i="8"/>
  <c r="BH60" i="8" s="1"/>
  <c r="BH61" i="8" s="1"/>
  <c r="D60" i="8"/>
  <c r="D61" i="8" s="1"/>
  <c r="C60" i="8"/>
  <c r="BM59" i="8"/>
  <c r="BM60" i="8" s="1"/>
  <c r="BM61" i="8" s="1"/>
  <c r="BL59" i="8"/>
  <c r="BL60" i="8" s="1"/>
  <c r="BL61" i="8" s="1"/>
  <c r="BI59" i="8"/>
  <c r="BP59" i="8" s="1"/>
  <c r="BP60" i="8" s="1"/>
  <c r="BP61" i="8" s="1"/>
  <c r="BH59" i="8"/>
  <c r="BO59" i="8" s="1"/>
  <c r="BG59" i="8"/>
  <c r="BF59" i="8"/>
  <c r="BE59" i="8"/>
  <c r="BE60" i="8" s="1"/>
  <c r="BE61" i="8" s="1"/>
  <c r="AZ59" i="8"/>
  <c r="AZ60" i="8" s="1"/>
  <c r="AZ61" i="8" s="1"/>
  <c r="AU59" i="8"/>
  <c r="AU60" i="8" s="1"/>
  <c r="AU61" i="8" s="1"/>
  <c r="AP59" i="8"/>
  <c r="AP60" i="8" s="1"/>
  <c r="AP61" i="8" s="1"/>
  <c r="AK59" i="8"/>
  <c r="AK60" i="8" s="1"/>
  <c r="AK61" i="8" s="1"/>
  <c r="AF59" i="8"/>
  <c r="AF60" i="8" s="1"/>
  <c r="AF61" i="8" s="1"/>
  <c r="AA59" i="8"/>
  <c r="AA60" i="8" s="1"/>
  <c r="AA61" i="8" s="1"/>
  <c r="V59" i="8"/>
  <c r="V60" i="8" s="1"/>
  <c r="V61" i="8" s="1"/>
  <c r="Q59" i="8"/>
  <c r="Q60" i="8" s="1"/>
  <c r="Q61" i="8" s="1"/>
  <c r="L59" i="8"/>
  <c r="L60" i="8" s="1"/>
  <c r="L61" i="8" s="1"/>
  <c r="G59" i="8"/>
  <c r="BK48" i="8"/>
  <c r="BD48" i="8"/>
  <c r="BC48" i="8"/>
  <c r="BB48" i="8"/>
  <c r="BA48" i="8"/>
  <c r="AY48" i="8"/>
  <c r="AX48" i="8"/>
  <c r="AW48" i="8"/>
  <c r="AV48" i="8"/>
  <c r="AT48" i="8"/>
  <c r="AS48" i="8"/>
  <c r="AR48" i="8"/>
  <c r="AQ48" i="8"/>
  <c r="AO48" i="8"/>
  <c r="AN48" i="8"/>
  <c r="AM48" i="8"/>
  <c r="AL48" i="8"/>
  <c r="AJ48" i="8"/>
  <c r="AI48" i="8"/>
  <c r="AH48" i="8"/>
  <c r="AG48" i="8"/>
  <c r="AE48" i="8"/>
  <c r="AD48" i="8"/>
  <c r="AC48" i="8"/>
  <c r="AB48" i="8"/>
  <c r="Z48" i="8"/>
  <c r="Y48" i="8"/>
  <c r="X48" i="8"/>
  <c r="W48" i="8"/>
  <c r="U48" i="8"/>
  <c r="T48" i="8"/>
  <c r="S48" i="8"/>
  <c r="R48" i="8"/>
  <c r="P48" i="8"/>
  <c r="O48" i="8"/>
  <c r="N48" i="8"/>
  <c r="M48" i="8"/>
  <c r="K48" i="8"/>
  <c r="J48" i="8"/>
  <c r="I48" i="8"/>
  <c r="H48" i="8"/>
  <c r="F48" i="8"/>
  <c r="E48" i="8"/>
  <c r="D48" i="8"/>
  <c r="C48" i="8"/>
  <c r="BM47" i="8"/>
  <c r="BM48" i="8" s="1"/>
  <c r="BL47" i="8"/>
  <c r="BL48" i="8" s="1"/>
  <c r="BI47" i="8"/>
  <c r="BP47" i="8" s="1"/>
  <c r="BP48" i="8" s="1"/>
  <c r="BH47" i="8"/>
  <c r="BO47" i="8" s="1"/>
  <c r="BG47" i="8"/>
  <c r="BF47" i="8"/>
  <c r="BE47" i="8"/>
  <c r="BE48" i="8" s="1"/>
  <c r="AZ47" i="8"/>
  <c r="AZ48" i="8" s="1"/>
  <c r="AU47" i="8"/>
  <c r="AU48" i="8" s="1"/>
  <c r="AP47" i="8"/>
  <c r="AP48" i="8" s="1"/>
  <c r="AK47" i="8"/>
  <c r="AK48" i="8" s="1"/>
  <c r="AF47" i="8"/>
  <c r="AF48" i="8" s="1"/>
  <c r="AA47" i="8"/>
  <c r="AA48" i="8" s="1"/>
  <c r="V47" i="8"/>
  <c r="V48" i="8" s="1"/>
  <c r="Q47" i="8"/>
  <c r="Q48" i="8" s="1"/>
  <c r="L47" i="8"/>
  <c r="L48" i="8" s="1"/>
  <c r="G47" i="8"/>
  <c r="G48" i="8" s="1"/>
  <c r="AG24" i="8"/>
  <c r="BJ59" i="8" l="1"/>
  <c r="BN226" i="8"/>
  <c r="BJ114" i="8"/>
  <c r="BQ226" i="8"/>
  <c r="BJ226" i="8"/>
  <c r="BQ114" i="8"/>
  <c r="BN114" i="8"/>
  <c r="BN103" i="8"/>
  <c r="BG48" i="8"/>
  <c r="BQ103" i="8"/>
  <c r="BJ103" i="8"/>
  <c r="BI48" i="8"/>
  <c r="BH48" i="8"/>
  <c r="BF60" i="8"/>
  <c r="BF61" i="8" s="1"/>
  <c r="BI60" i="8"/>
  <c r="BI61" i="8" s="1"/>
  <c r="BF48" i="8"/>
  <c r="C61" i="8"/>
  <c r="E61" i="8"/>
  <c r="BO60" i="8"/>
  <c r="BO61" i="8" s="1"/>
  <c r="BQ59" i="8"/>
  <c r="BQ60" i="8" s="1"/>
  <c r="BQ61" i="8" s="1"/>
  <c r="BN59" i="8"/>
  <c r="G60" i="8"/>
  <c r="G61" i="8" s="1"/>
  <c r="BG60" i="8"/>
  <c r="BG61" i="8" s="1"/>
  <c r="BO48" i="8"/>
  <c r="BQ47" i="8"/>
  <c r="BQ48" i="8" s="1"/>
  <c r="BJ48" i="8"/>
  <c r="BN47" i="8"/>
  <c r="BJ47" i="8"/>
  <c r="BS103" i="8" l="1"/>
  <c r="BR103" i="8"/>
  <c r="BN48" i="8"/>
  <c r="BR47" i="8"/>
  <c r="BS47" i="8"/>
  <c r="BS48" i="8" s="1"/>
  <c r="BR114" i="8"/>
  <c r="BS114" i="8"/>
  <c r="BR226" i="8"/>
  <c r="BS226" i="8"/>
  <c r="BN60" i="8"/>
  <c r="BN61" i="8" s="1"/>
  <c r="BS59" i="8"/>
  <c r="BS60" i="8" s="1"/>
  <c r="BS61" i="8" s="1"/>
  <c r="BR59" i="8"/>
  <c r="BJ60" i="8"/>
  <c r="BJ61" i="8" s="1"/>
  <c r="BT59" i="8" l="1"/>
  <c r="BT60" i="8" s="1"/>
  <c r="BT61" i="8" s="1"/>
  <c r="BR60" i="8"/>
  <c r="BR61" i="8" s="1"/>
  <c r="BT226" i="8"/>
  <c r="BT47" i="8"/>
  <c r="BT48" i="8" s="1"/>
  <c r="BR48" i="8"/>
  <c r="BT114" i="8"/>
  <c r="BT103" i="8"/>
  <c r="BH10" i="8"/>
  <c r="BI10" i="8"/>
  <c r="BF10" i="8"/>
  <c r="BG10" i="8"/>
  <c r="BF11" i="8"/>
  <c r="BG11" i="8"/>
  <c r="BH11" i="8"/>
  <c r="BI11" i="8"/>
  <c r="BF13" i="8"/>
  <c r="BG13" i="8"/>
  <c r="BH13" i="8"/>
  <c r="BI13" i="8"/>
  <c r="BF14" i="8"/>
  <c r="BG14" i="8"/>
  <c r="BH14" i="8"/>
  <c r="BI14" i="8"/>
  <c r="G94" i="8" l="1"/>
  <c r="L94" i="8"/>
  <c r="D92" i="8" l="1"/>
  <c r="E92" i="8"/>
  <c r="F92" i="8"/>
  <c r="H92" i="8"/>
  <c r="I92" i="8"/>
  <c r="J92" i="8"/>
  <c r="K92" i="8"/>
  <c r="M92" i="8"/>
  <c r="N92" i="8"/>
  <c r="O92" i="8"/>
  <c r="P92" i="8"/>
  <c r="R92" i="8"/>
  <c r="S92" i="8"/>
  <c r="T92" i="8"/>
  <c r="U92" i="8"/>
  <c r="W92" i="8"/>
  <c r="X92" i="8"/>
  <c r="Y92" i="8"/>
  <c r="Z92" i="8"/>
  <c r="AB92" i="8"/>
  <c r="AC92" i="8"/>
  <c r="AD92" i="8"/>
  <c r="AE92" i="8"/>
  <c r="AG92" i="8"/>
  <c r="AH92" i="8"/>
  <c r="AI92" i="8"/>
  <c r="AJ92" i="8"/>
  <c r="AL92" i="8"/>
  <c r="AM92" i="8"/>
  <c r="AN92" i="8"/>
  <c r="AO92" i="8"/>
  <c r="AQ92" i="8"/>
  <c r="AR92" i="8"/>
  <c r="AS92" i="8"/>
  <c r="AT92" i="8"/>
  <c r="AV92" i="8"/>
  <c r="AW92" i="8"/>
  <c r="AX92" i="8"/>
  <c r="AY92" i="8"/>
  <c r="BA92" i="8"/>
  <c r="BB92" i="8"/>
  <c r="BC92" i="8"/>
  <c r="BD92" i="8"/>
  <c r="C92" i="8"/>
  <c r="N71" i="8"/>
  <c r="BM54" i="8"/>
  <c r="BL54" i="8"/>
  <c r="D55" i="8"/>
  <c r="E55" i="8"/>
  <c r="F55" i="8"/>
  <c r="H55" i="8"/>
  <c r="I55" i="8"/>
  <c r="J55" i="8"/>
  <c r="K55" i="8"/>
  <c r="M55" i="8"/>
  <c r="N55" i="8"/>
  <c r="O55" i="8"/>
  <c r="P55" i="8"/>
  <c r="R55" i="8"/>
  <c r="S55" i="8"/>
  <c r="T55" i="8"/>
  <c r="U55" i="8"/>
  <c r="W55" i="8"/>
  <c r="X55" i="8"/>
  <c r="Y55" i="8"/>
  <c r="Z55" i="8"/>
  <c r="AB55" i="8"/>
  <c r="AC55" i="8"/>
  <c r="AD55" i="8"/>
  <c r="AE55" i="8"/>
  <c r="AG55" i="8"/>
  <c r="AH55" i="8"/>
  <c r="AI55" i="8"/>
  <c r="AJ55" i="8"/>
  <c r="AL55" i="8"/>
  <c r="AM55" i="8"/>
  <c r="AN55" i="8"/>
  <c r="AO55" i="8"/>
  <c r="C55" i="8"/>
  <c r="D52" i="8"/>
  <c r="E52" i="8"/>
  <c r="F52" i="8"/>
  <c r="H52" i="8"/>
  <c r="I52" i="8"/>
  <c r="J52" i="8"/>
  <c r="K52" i="8"/>
  <c r="M52" i="8"/>
  <c r="N52" i="8"/>
  <c r="O52" i="8"/>
  <c r="P52" i="8"/>
  <c r="R52" i="8"/>
  <c r="S52" i="8"/>
  <c r="T52" i="8"/>
  <c r="U52" i="8"/>
  <c r="W52" i="8"/>
  <c r="X52" i="8"/>
  <c r="Y52" i="8"/>
  <c r="Z52" i="8"/>
  <c r="AB52" i="8"/>
  <c r="AC52" i="8"/>
  <c r="AD52" i="8"/>
  <c r="AE52" i="8"/>
  <c r="AG52" i="8"/>
  <c r="AH52" i="8"/>
  <c r="AI52" i="8"/>
  <c r="AJ52" i="8"/>
  <c r="AL52" i="8"/>
  <c r="AM52" i="8"/>
  <c r="AN52" i="8"/>
  <c r="AO52" i="8"/>
  <c r="AQ52" i="8"/>
  <c r="AR52" i="8"/>
  <c r="AS52" i="8"/>
  <c r="AT52" i="8"/>
  <c r="AV52" i="8"/>
  <c r="AW52" i="8"/>
  <c r="AX52" i="8"/>
  <c r="AY52" i="8"/>
  <c r="BA52" i="8"/>
  <c r="BB52" i="8"/>
  <c r="BC52" i="8"/>
  <c r="BD52" i="8"/>
  <c r="C52" i="8"/>
  <c r="D45" i="8"/>
  <c r="E45" i="8"/>
  <c r="F45" i="8"/>
  <c r="H45" i="8"/>
  <c r="I45" i="8"/>
  <c r="J45" i="8"/>
  <c r="K45" i="8"/>
  <c r="M45" i="8"/>
  <c r="N45" i="8"/>
  <c r="O45" i="8"/>
  <c r="P45" i="8"/>
  <c r="R45" i="8"/>
  <c r="S45" i="8"/>
  <c r="T45" i="8"/>
  <c r="U45" i="8"/>
  <c r="W45" i="8"/>
  <c r="X45" i="8"/>
  <c r="Y45" i="8"/>
  <c r="Z45" i="8"/>
  <c r="AB45" i="8"/>
  <c r="AC45" i="8"/>
  <c r="AD45" i="8"/>
  <c r="AE45" i="8"/>
  <c r="AG45" i="8"/>
  <c r="AH45" i="8"/>
  <c r="AI45" i="8"/>
  <c r="AJ45" i="8"/>
  <c r="AL45" i="8"/>
  <c r="AM45" i="8"/>
  <c r="AN45" i="8"/>
  <c r="AO45" i="8"/>
  <c r="C45" i="8"/>
  <c r="D42" i="8"/>
  <c r="E42" i="8"/>
  <c r="F42" i="8"/>
  <c r="H42" i="8"/>
  <c r="I42" i="8"/>
  <c r="J42" i="8"/>
  <c r="K42" i="8"/>
  <c r="M42" i="8"/>
  <c r="N42" i="8"/>
  <c r="O42" i="8"/>
  <c r="P42" i="8"/>
  <c r="R42" i="8"/>
  <c r="S42" i="8"/>
  <c r="T42" i="8"/>
  <c r="U42" i="8"/>
  <c r="W42" i="8"/>
  <c r="X42" i="8"/>
  <c r="Y42" i="8"/>
  <c r="Z42" i="8"/>
  <c r="AB42" i="8"/>
  <c r="AC42" i="8"/>
  <c r="AD42" i="8"/>
  <c r="AE42" i="8"/>
  <c r="AG42" i="8"/>
  <c r="AH42" i="8"/>
  <c r="AI42" i="8"/>
  <c r="AJ42" i="8"/>
  <c r="AL42" i="8"/>
  <c r="AM42" i="8"/>
  <c r="AN42" i="8"/>
  <c r="AO42" i="8"/>
  <c r="AQ42" i="8"/>
  <c r="AR42" i="8"/>
  <c r="AS42" i="8"/>
  <c r="AT42" i="8"/>
  <c r="AV42" i="8"/>
  <c r="AW42" i="8"/>
  <c r="AX42" i="8"/>
  <c r="AY42" i="8"/>
  <c r="BA42" i="8"/>
  <c r="BB42" i="8"/>
  <c r="BC42" i="8"/>
  <c r="BD42" i="8"/>
  <c r="C42" i="8"/>
  <c r="D39" i="8"/>
  <c r="E39" i="8"/>
  <c r="F39" i="8"/>
  <c r="H39" i="8"/>
  <c r="I39" i="8"/>
  <c r="J39" i="8"/>
  <c r="K39" i="8"/>
  <c r="M39" i="8"/>
  <c r="N39" i="8"/>
  <c r="O39" i="8"/>
  <c r="P39" i="8"/>
  <c r="R39" i="8"/>
  <c r="S39" i="8"/>
  <c r="T39" i="8"/>
  <c r="U39" i="8"/>
  <c r="W39" i="8"/>
  <c r="X39" i="8"/>
  <c r="Y39" i="8"/>
  <c r="Z39" i="8"/>
  <c r="AB39" i="8"/>
  <c r="AC39" i="8"/>
  <c r="AD39" i="8"/>
  <c r="AE39" i="8"/>
  <c r="AG39" i="8"/>
  <c r="AH39" i="8"/>
  <c r="AI39" i="8"/>
  <c r="AJ39" i="8"/>
  <c r="AL39" i="8"/>
  <c r="AM39" i="8"/>
  <c r="AN39" i="8"/>
  <c r="AO39" i="8"/>
  <c r="AQ39" i="8"/>
  <c r="AR39" i="8"/>
  <c r="AS39" i="8"/>
  <c r="AT39" i="8"/>
  <c r="AV39" i="8"/>
  <c r="AW39" i="8"/>
  <c r="AX39" i="8"/>
  <c r="AY39" i="8"/>
  <c r="BA39" i="8"/>
  <c r="BB39" i="8"/>
  <c r="BC39" i="8"/>
  <c r="BD39" i="8"/>
  <c r="C39" i="8"/>
  <c r="D35" i="8"/>
  <c r="E35" i="8"/>
  <c r="F35" i="8"/>
  <c r="H35" i="8"/>
  <c r="I35" i="8"/>
  <c r="J35" i="8"/>
  <c r="K35" i="8"/>
  <c r="M35" i="8"/>
  <c r="M56" i="8" s="1"/>
  <c r="M62" i="8" s="1"/>
  <c r="N35" i="8"/>
  <c r="O35" i="8"/>
  <c r="P35" i="8"/>
  <c r="R35" i="8"/>
  <c r="S35" i="8"/>
  <c r="T35" i="8"/>
  <c r="U35" i="8"/>
  <c r="W35" i="8"/>
  <c r="W56" i="8" s="1"/>
  <c r="W62" i="8" s="1"/>
  <c r="X35" i="8"/>
  <c r="Y35" i="8"/>
  <c r="Z35" i="8"/>
  <c r="AB35" i="8"/>
  <c r="AB56" i="8" s="1"/>
  <c r="AB62" i="8" s="1"/>
  <c r="AC35" i="8"/>
  <c r="AD35" i="8"/>
  <c r="AE35" i="8"/>
  <c r="AG35" i="8"/>
  <c r="AH35" i="8"/>
  <c r="AI35" i="8"/>
  <c r="AJ35" i="8"/>
  <c r="AJ56" i="8" s="1"/>
  <c r="AJ62" i="8" s="1"/>
  <c r="AL35" i="8"/>
  <c r="AM35" i="8"/>
  <c r="AN35" i="8"/>
  <c r="AO35" i="8"/>
  <c r="C35" i="8"/>
  <c r="C56" i="8" s="1"/>
  <c r="C62" i="8" s="1"/>
  <c r="AG25" i="8"/>
  <c r="AH25" i="8"/>
  <c r="AI25" i="8"/>
  <c r="AJ25" i="8"/>
  <c r="AL25" i="8"/>
  <c r="AM25" i="8"/>
  <c r="AN25" i="8"/>
  <c r="AO25" i="8"/>
  <c r="D24" i="8"/>
  <c r="D25" i="8" s="1"/>
  <c r="E24" i="8"/>
  <c r="E25" i="8" s="1"/>
  <c r="F24" i="8"/>
  <c r="F25" i="8" s="1"/>
  <c r="H24" i="8"/>
  <c r="H25" i="8" s="1"/>
  <c r="I24" i="8"/>
  <c r="I25" i="8" s="1"/>
  <c r="J24" i="8"/>
  <c r="J25" i="8" s="1"/>
  <c r="K24" i="8"/>
  <c r="K25" i="8" s="1"/>
  <c r="M24" i="8"/>
  <c r="M25" i="8" s="1"/>
  <c r="N24" i="8"/>
  <c r="N25" i="8" s="1"/>
  <c r="O24" i="8"/>
  <c r="O25" i="8" s="1"/>
  <c r="P24" i="8"/>
  <c r="P25" i="8" s="1"/>
  <c r="R24" i="8"/>
  <c r="R25" i="8" s="1"/>
  <c r="S24" i="8"/>
  <c r="S25" i="8" s="1"/>
  <c r="T24" i="8"/>
  <c r="T25" i="8" s="1"/>
  <c r="U24" i="8"/>
  <c r="U25" i="8" s="1"/>
  <c r="W24" i="8"/>
  <c r="W25" i="8" s="1"/>
  <c r="X24" i="8"/>
  <c r="X25" i="8" s="1"/>
  <c r="Y24" i="8"/>
  <c r="Y25" i="8" s="1"/>
  <c r="Z24" i="8"/>
  <c r="Z25" i="8" s="1"/>
  <c r="AB24" i="8"/>
  <c r="AB25" i="8" s="1"/>
  <c r="AC24" i="8"/>
  <c r="AC25" i="8" s="1"/>
  <c r="AD24" i="8"/>
  <c r="AD25" i="8" s="1"/>
  <c r="AE24" i="8"/>
  <c r="AE25" i="8" s="1"/>
  <c r="C24" i="8"/>
  <c r="D18" i="8"/>
  <c r="E18" i="8"/>
  <c r="F18" i="8"/>
  <c r="H18" i="8"/>
  <c r="I18" i="8"/>
  <c r="J18" i="8"/>
  <c r="K18" i="8"/>
  <c r="M18" i="8"/>
  <c r="N18" i="8"/>
  <c r="O18" i="8"/>
  <c r="P18" i="8"/>
  <c r="R18" i="8"/>
  <c r="S18" i="8"/>
  <c r="T18" i="8"/>
  <c r="U18" i="8"/>
  <c r="W18" i="8"/>
  <c r="X18" i="8"/>
  <c r="Y18" i="8"/>
  <c r="Z18" i="8"/>
  <c r="AB18" i="8"/>
  <c r="AC18" i="8"/>
  <c r="AD18" i="8"/>
  <c r="AE18" i="8"/>
  <c r="AG18" i="8"/>
  <c r="AH18" i="8"/>
  <c r="AI18" i="8"/>
  <c r="AJ18" i="8"/>
  <c r="AL18" i="8"/>
  <c r="AM18" i="8"/>
  <c r="AN18" i="8"/>
  <c r="AO18" i="8"/>
  <c r="C18" i="8"/>
  <c r="D15" i="8"/>
  <c r="E15" i="8"/>
  <c r="E19" i="8" s="1"/>
  <c r="F15" i="8"/>
  <c r="F19" i="8" s="1"/>
  <c r="H15" i="8"/>
  <c r="H19" i="8" s="1"/>
  <c r="I15" i="8"/>
  <c r="J15" i="8"/>
  <c r="K15" i="8"/>
  <c r="M15" i="8"/>
  <c r="N15" i="8"/>
  <c r="N19" i="8" s="1"/>
  <c r="O15" i="8"/>
  <c r="O19" i="8" s="1"/>
  <c r="P15" i="8"/>
  <c r="R15" i="8"/>
  <c r="R19" i="8" s="1"/>
  <c r="S15" i="8"/>
  <c r="T15" i="8"/>
  <c r="T19" i="8" s="1"/>
  <c r="U15" i="8"/>
  <c r="W15" i="8"/>
  <c r="W19" i="8" s="1"/>
  <c r="X15" i="8"/>
  <c r="Y15" i="8"/>
  <c r="Z15" i="8"/>
  <c r="Z19" i="8" s="1"/>
  <c r="AB15" i="8"/>
  <c r="AB19" i="8" s="1"/>
  <c r="AC15" i="8"/>
  <c r="AD15" i="8"/>
  <c r="AD19" i="8" s="1"/>
  <c r="AE15" i="8"/>
  <c r="AG15" i="8"/>
  <c r="AH15" i="8"/>
  <c r="AI15" i="8"/>
  <c r="AI19" i="8" s="1"/>
  <c r="AJ15" i="8"/>
  <c r="AJ19" i="8" s="1"/>
  <c r="AL15" i="8"/>
  <c r="AL19" i="8" s="1"/>
  <c r="AM15" i="8"/>
  <c r="AN15" i="8"/>
  <c r="AO15" i="8"/>
  <c r="G10" i="8"/>
  <c r="C15" i="8"/>
  <c r="BI255" i="8"/>
  <c r="BS255" i="8" s="1"/>
  <c r="BS256" i="8" s="1"/>
  <c r="BS257" i="8" s="1"/>
  <c r="BS258" i="8" s="1"/>
  <c r="BH255" i="8"/>
  <c r="BR255" i="8" s="1"/>
  <c r="BR256" i="8" s="1"/>
  <c r="BR257" i="8" s="1"/>
  <c r="BR258" i="8" s="1"/>
  <c r="BG255" i="8"/>
  <c r="BF255" i="8"/>
  <c r="BI248" i="8"/>
  <c r="BH248" i="8"/>
  <c r="BG248" i="8"/>
  <c r="BF248" i="8"/>
  <c r="BI247" i="8"/>
  <c r="BH247" i="8"/>
  <c r="BG247" i="8"/>
  <c r="BF247" i="8"/>
  <c r="BI244" i="8"/>
  <c r="BS244" i="8" s="1"/>
  <c r="BH244" i="8"/>
  <c r="BR244" i="8" s="1"/>
  <c r="BG244" i="8"/>
  <c r="BF244" i="8"/>
  <c r="BI237" i="8"/>
  <c r="BH237" i="8"/>
  <c r="BG237" i="8"/>
  <c r="BF237" i="8"/>
  <c r="BI236" i="8"/>
  <c r="BH236" i="8"/>
  <c r="BG236" i="8"/>
  <c r="BF236" i="8"/>
  <c r="BI229" i="8"/>
  <c r="BH229" i="8"/>
  <c r="BG229" i="8"/>
  <c r="BF229" i="8"/>
  <c r="BI228" i="8"/>
  <c r="BH228" i="8"/>
  <c r="BG228" i="8"/>
  <c r="BF228" i="8"/>
  <c r="BI227" i="8"/>
  <c r="BH227" i="8"/>
  <c r="BG227" i="8"/>
  <c r="BF227" i="8"/>
  <c r="BI225" i="8"/>
  <c r="BH225" i="8"/>
  <c r="BG225" i="8"/>
  <c r="BF225" i="8"/>
  <c r="BI224" i="8"/>
  <c r="BH224" i="8"/>
  <c r="BG224" i="8"/>
  <c r="BF224" i="8"/>
  <c r="BI223" i="8"/>
  <c r="BH223" i="8"/>
  <c r="BG223" i="8"/>
  <c r="BF223" i="8"/>
  <c r="BI222" i="8"/>
  <c r="BH222" i="8"/>
  <c r="BG222" i="8"/>
  <c r="BF222" i="8"/>
  <c r="BI221" i="8"/>
  <c r="BH221" i="8"/>
  <c r="BG221" i="8"/>
  <c r="BF221" i="8"/>
  <c r="BI220" i="8"/>
  <c r="BH220" i="8"/>
  <c r="BG220" i="8"/>
  <c r="BF220" i="8"/>
  <c r="BI213" i="8"/>
  <c r="BH213" i="8"/>
  <c r="BG213" i="8"/>
  <c r="BF213" i="8"/>
  <c r="BI212" i="8"/>
  <c r="BH212" i="8"/>
  <c r="BG212" i="8"/>
  <c r="BF212" i="8"/>
  <c r="BI207" i="8"/>
  <c r="BH207" i="8"/>
  <c r="BG207" i="8"/>
  <c r="BF207" i="8"/>
  <c r="BI206" i="8"/>
  <c r="BH206" i="8"/>
  <c r="BG206" i="8"/>
  <c r="BF206" i="8"/>
  <c r="BI203" i="8"/>
  <c r="BH203" i="8"/>
  <c r="BG203" i="8"/>
  <c r="BF203" i="8"/>
  <c r="BI202" i="8"/>
  <c r="BH202" i="8"/>
  <c r="BG202" i="8"/>
  <c r="BF202" i="8"/>
  <c r="BI201" i="8"/>
  <c r="BH201" i="8"/>
  <c r="BG201" i="8"/>
  <c r="BF201" i="8"/>
  <c r="BI200" i="8"/>
  <c r="BH200" i="8"/>
  <c r="BG200" i="8"/>
  <c r="BF200" i="8"/>
  <c r="BI199" i="8"/>
  <c r="BH199" i="8"/>
  <c r="BG199" i="8"/>
  <c r="BF199" i="8"/>
  <c r="BI198" i="8"/>
  <c r="BH198" i="8"/>
  <c r="BG198" i="8"/>
  <c r="BF198" i="8"/>
  <c r="BI191" i="8"/>
  <c r="BH191" i="8"/>
  <c r="BG191" i="8"/>
  <c r="BF191" i="8"/>
  <c r="BI190" i="8"/>
  <c r="BH190" i="8"/>
  <c r="BG190" i="8"/>
  <c r="BF190" i="8"/>
  <c r="BI189" i="8"/>
  <c r="BH189" i="8"/>
  <c r="BG189" i="8"/>
  <c r="BF189" i="8"/>
  <c r="BI188" i="8"/>
  <c r="BH188" i="8"/>
  <c r="BG188" i="8"/>
  <c r="BF188" i="8"/>
  <c r="BI185" i="8"/>
  <c r="BH185" i="8"/>
  <c r="BG185" i="8"/>
  <c r="BF185" i="8"/>
  <c r="BI184" i="8"/>
  <c r="BH184" i="8"/>
  <c r="BG184" i="8"/>
  <c r="BF184" i="8"/>
  <c r="BI183" i="8"/>
  <c r="BH183" i="8"/>
  <c r="BG183" i="8"/>
  <c r="BF183" i="8"/>
  <c r="BI182" i="8"/>
  <c r="BH182" i="8"/>
  <c r="BG182" i="8"/>
  <c r="BF182" i="8"/>
  <c r="BI181" i="8"/>
  <c r="BH181" i="8"/>
  <c r="BG181" i="8"/>
  <c r="BF181" i="8"/>
  <c r="BI180" i="8"/>
  <c r="BH180" i="8"/>
  <c r="BG180" i="8"/>
  <c r="BF180" i="8"/>
  <c r="BI179" i="8"/>
  <c r="BH179" i="8"/>
  <c r="BG179" i="8"/>
  <c r="BF179" i="8"/>
  <c r="BI172" i="8"/>
  <c r="BH172" i="8"/>
  <c r="BG172" i="8"/>
  <c r="BF172" i="8"/>
  <c r="BI169" i="8"/>
  <c r="BH169" i="8"/>
  <c r="BG169" i="8"/>
  <c r="BF169" i="8"/>
  <c r="BI168" i="8"/>
  <c r="BH168" i="8"/>
  <c r="BG168" i="8"/>
  <c r="BF168" i="8"/>
  <c r="BI167" i="8"/>
  <c r="BH167" i="8"/>
  <c r="BG167" i="8"/>
  <c r="BF167" i="8"/>
  <c r="BI164" i="8"/>
  <c r="BH164" i="8"/>
  <c r="BG164" i="8"/>
  <c r="BF164" i="8"/>
  <c r="BI163" i="8"/>
  <c r="BH163" i="8"/>
  <c r="BG163" i="8"/>
  <c r="BF163" i="8"/>
  <c r="BI162" i="8"/>
  <c r="BH162" i="8"/>
  <c r="BG162" i="8"/>
  <c r="BF162" i="8"/>
  <c r="BI155" i="8"/>
  <c r="BH155" i="8"/>
  <c r="BG155" i="8"/>
  <c r="BF155" i="8"/>
  <c r="BI150" i="8"/>
  <c r="BH150" i="8"/>
  <c r="BG150" i="8"/>
  <c r="BF150" i="8"/>
  <c r="BI147" i="8"/>
  <c r="BH147" i="8"/>
  <c r="BG147" i="8"/>
  <c r="BF147" i="8"/>
  <c r="BI146" i="8"/>
  <c r="BH146" i="8"/>
  <c r="BG146" i="8"/>
  <c r="BF146" i="8"/>
  <c r="BI145" i="8"/>
  <c r="BH145" i="8"/>
  <c r="BG145" i="8"/>
  <c r="BF145" i="8"/>
  <c r="BI144" i="8"/>
  <c r="BH144" i="8"/>
  <c r="BG144" i="8"/>
  <c r="BF144" i="8"/>
  <c r="BI141" i="8"/>
  <c r="BH141" i="8"/>
  <c r="BG141" i="8"/>
  <c r="BF141" i="8"/>
  <c r="BI140" i="8"/>
  <c r="BH140" i="8"/>
  <c r="BG140" i="8"/>
  <c r="BF140" i="8"/>
  <c r="BI139" i="8"/>
  <c r="BH139" i="8"/>
  <c r="BG139" i="8"/>
  <c r="BF139" i="8"/>
  <c r="BI136" i="8"/>
  <c r="BH136" i="8"/>
  <c r="BG136" i="8"/>
  <c r="BF136" i="8"/>
  <c r="BI135" i="8"/>
  <c r="BH135" i="8"/>
  <c r="BG135" i="8"/>
  <c r="BF135" i="8"/>
  <c r="BI132" i="8"/>
  <c r="BH132" i="8"/>
  <c r="BG132" i="8"/>
  <c r="BF132" i="8"/>
  <c r="BI129" i="8"/>
  <c r="BH129" i="8"/>
  <c r="BG129" i="8"/>
  <c r="BF129" i="8"/>
  <c r="BI128" i="8"/>
  <c r="BH128" i="8"/>
  <c r="BG128" i="8"/>
  <c r="BF128" i="8"/>
  <c r="BI127" i="8"/>
  <c r="BH127" i="8"/>
  <c r="BG127" i="8"/>
  <c r="BF127" i="8"/>
  <c r="BI126" i="8"/>
  <c r="BH126" i="8"/>
  <c r="BG126" i="8"/>
  <c r="BF126" i="8"/>
  <c r="BI125" i="8"/>
  <c r="BH125" i="8"/>
  <c r="BG125" i="8"/>
  <c r="BF125" i="8"/>
  <c r="BI124" i="8"/>
  <c r="BH124" i="8"/>
  <c r="BG124" i="8"/>
  <c r="BF124" i="8"/>
  <c r="BI123" i="8"/>
  <c r="BH123" i="8"/>
  <c r="BG123" i="8"/>
  <c r="BF123" i="8"/>
  <c r="BI122" i="8"/>
  <c r="BH122" i="8"/>
  <c r="BG122" i="8"/>
  <c r="BF122" i="8"/>
  <c r="BI115" i="8"/>
  <c r="BH115" i="8"/>
  <c r="BG115" i="8"/>
  <c r="BF115" i="8"/>
  <c r="BI113" i="8"/>
  <c r="BH113" i="8"/>
  <c r="BG113" i="8"/>
  <c r="BF113" i="8"/>
  <c r="BI112" i="8"/>
  <c r="BH112" i="8"/>
  <c r="BG112" i="8"/>
  <c r="BF112" i="8"/>
  <c r="BI111" i="8"/>
  <c r="BH111" i="8"/>
  <c r="BG111" i="8"/>
  <c r="BF111" i="8"/>
  <c r="BI110" i="8"/>
  <c r="BH110" i="8"/>
  <c r="BG110" i="8"/>
  <c r="BF110" i="8"/>
  <c r="BI105" i="8"/>
  <c r="BH105" i="8"/>
  <c r="BG105" i="8"/>
  <c r="BF105" i="8"/>
  <c r="BI104" i="8"/>
  <c r="BH104" i="8"/>
  <c r="BG104" i="8"/>
  <c r="BF104" i="8"/>
  <c r="BI102" i="8"/>
  <c r="BH102" i="8"/>
  <c r="BG102" i="8"/>
  <c r="BF102" i="8"/>
  <c r="BI101" i="8"/>
  <c r="BH101" i="8"/>
  <c r="BG101" i="8"/>
  <c r="BF101" i="8"/>
  <c r="BI100" i="8"/>
  <c r="BH100" i="8"/>
  <c r="BG100" i="8"/>
  <c r="BF100" i="8"/>
  <c r="BI99" i="8"/>
  <c r="BH99" i="8"/>
  <c r="BG99" i="8"/>
  <c r="BF99" i="8"/>
  <c r="BI98" i="8"/>
  <c r="BH98" i="8"/>
  <c r="BG98" i="8"/>
  <c r="BF98" i="8"/>
  <c r="BI97" i="8"/>
  <c r="BH97" i="8"/>
  <c r="BG97" i="8"/>
  <c r="BF97" i="8"/>
  <c r="BI94" i="8"/>
  <c r="BH94" i="8"/>
  <c r="BG94" i="8"/>
  <c r="BF94" i="8"/>
  <c r="BG92" i="8"/>
  <c r="BI91" i="8"/>
  <c r="BH91" i="8"/>
  <c r="BG91" i="8"/>
  <c r="BF91" i="8"/>
  <c r="BI90" i="8"/>
  <c r="BH90" i="8"/>
  <c r="BG90" i="8"/>
  <c r="BF90" i="8"/>
  <c r="BI89" i="8"/>
  <c r="BH89" i="8"/>
  <c r="BG89" i="8"/>
  <c r="BF89" i="8"/>
  <c r="BI88" i="8"/>
  <c r="BH88" i="8"/>
  <c r="BG88" i="8"/>
  <c r="BF88" i="8"/>
  <c r="BI87" i="8"/>
  <c r="BH87" i="8"/>
  <c r="BG87" i="8"/>
  <c r="BF87" i="8"/>
  <c r="BI86" i="8"/>
  <c r="BH86" i="8"/>
  <c r="BG86" i="8"/>
  <c r="BF86" i="8"/>
  <c r="BI85" i="8"/>
  <c r="BH85" i="8"/>
  <c r="BG85" i="8"/>
  <c r="BF85" i="8"/>
  <c r="BI84" i="8"/>
  <c r="BH84" i="8"/>
  <c r="BG84" i="8"/>
  <c r="BF84" i="8"/>
  <c r="BI83" i="8"/>
  <c r="BH83" i="8"/>
  <c r="BG83" i="8"/>
  <c r="BF83" i="8"/>
  <c r="BI82" i="8"/>
  <c r="BH82" i="8"/>
  <c r="BG82" i="8"/>
  <c r="BF82" i="8"/>
  <c r="BI81" i="8"/>
  <c r="BH81" i="8"/>
  <c r="BG81" i="8"/>
  <c r="BF81" i="8"/>
  <c r="BI80" i="8"/>
  <c r="BH80" i="8"/>
  <c r="BG80" i="8"/>
  <c r="BF80" i="8"/>
  <c r="BI79" i="8"/>
  <c r="BH79" i="8"/>
  <c r="BG79" i="8"/>
  <c r="BF79" i="8"/>
  <c r="BI78" i="8"/>
  <c r="BH78" i="8"/>
  <c r="BG78" i="8"/>
  <c r="BF78" i="8"/>
  <c r="BI77" i="8"/>
  <c r="BH77" i="8"/>
  <c r="BG77" i="8"/>
  <c r="BF77" i="8"/>
  <c r="BI70" i="8"/>
  <c r="BH70" i="8"/>
  <c r="BG70" i="8"/>
  <c r="BF70" i="8"/>
  <c r="BI69" i="8"/>
  <c r="BH69" i="8"/>
  <c r="BG69" i="8"/>
  <c r="BF69" i="8"/>
  <c r="BI68" i="8"/>
  <c r="BH68" i="8"/>
  <c r="BG68" i="8"/>
  <c r="BF68" i="8"/>
  <c r="BI67" i="8"/>
  <c r="BH67" i="8"/>
  <c r="BG67" i="8"/>
  <c r="BF67" i="8"/>
  <c r="BI66" i="8"/>
  <c r="BH66" i="8"/>
  <c r="BG66" i="8"/>
  <c r="BF66" i="8"/>
  <c r="BI54" i="8"/>
  <c r="BP54" i="8" s="1"/>
  <c r="BH54" i="8"/>
  <c r="BO54" i="8" s="1"/>
  <c r="BG54" i="8"/>
  <c r="BF54" i="8"/>
  <c r="BH52" i="8"/>
  <c r="BF52" i="8"/>
  <c r="BI51" i="8"/>
  <c r="BH51" i="8"/>
  <c r="BG51" i="8"/>
  <c r="BF51" i="8"/>
  <c r="BI50" i="8"/>
  <c r="BH50" i="8"/>
  <c r="BG50" i="8"/>
  <c r="BF50" i="8"/>
  <c r="BI44" i="8"/>
  <c r="BH44" i="8"/>
  <c r="BG44" i="8"/>
  <c r="BF44" i="8"/>
  <c r="BI41" i="8"/>
  <c r="BH41" i="8"/>
  <c r="BG41" i="8"/>
  <c r="BF41" i="8"/>
  <c r="BH39" i="8"/>
  <c r="BI38" i="8"/>
  <c r="BH38" i="8"/>
  <c r="BG38" i="8"/>
  <c r="BF38" i="8"/>
  <c r="BI37" i="8"/>
  <c r="BH37" i="8"/>
  <c r="BG37" i="8"/>
  <c r="BF37" i="8"/>
  <c r="BI34" i="8"/>
  <c r="BH34" i="8"/>
  <c r="BG34" i="8"/>
  <c r="BF34" i="8"/>
  <c r="BI33" i="8"/>
  <c r="BH33" i="8"/>
  <c r="BG33" i="8"/>
  <c r="BF33" i="8"/>
  <c r="BI32" i="8"/>
  <c r="BH32" i="8"/>
  <c r="BG32" i="8"/>
  <c r="BF32" i="8"/>
  <c r="BI31" i="8"/>
  <c r="BH31" i="8"/>
  <c r="BG31" i="8"/>
  <c r="BF31" i="8"/>
  <c r="BI30" i="8"/>
  <c r="BH30" i="8"/>
  <c r="BG30" i="8"/>
  <c r="BF30" i="8"/>
  <c r="BI23" i="8"/>
  <c r="BH23" i="8"/>
  <c r="BG23" i="8"/>
  <c r="BF23" i="8"/>
  <c r="BI22" i="8"/>
  <c r="BH22" i="8"/>
  <c r="BG22" i="8"/>
  <c r="BF22" i="8"/>
  <c r="BI17" i="8"/>
  <c r="BH17" i="8"/>
  <c r="BG17" i="8"/>
  <c r="BF17" i="8"/>
  <c r="AB165" i="8"/>
  <c r="AE56" i="8" l="1"/>
  <c r="AE62" i="8" s="1"/>
  <c r="U56" i="8"/>
  <c r="U62" i="8" s="1"/>
  <c r="AL26" i="8"/>
  <c r="AJ26" i="8"/>
  <c r="BI52" i="8"/>
  <c r="BH92" i="8"/>
  <c r="BG52" i="8"/>
  <c r="BI42" i="8"/>
  <c r="BI39" i="8"/>
  <c r="I19" i="8"/>
  <c r="I26" i="8" s="1"/>
  <c r="AM56" i="8"/>
  <c r="AM62" i="8" s="1"/>
  <c r="AN19" i="8"/>
  <c r="I56" i="8"/>
  <c r="I62" i="8" s="1"/>
  <c r="AC56" i="8"/>
  <c r="AC62" i="8" s="1"/>
  <c r="X56" i="8"/>
  <c r="X62" i="8" s="1"/>
  <c r="X19" i="8"/>
  <c r="X26" i="8" s="1"/>
  <c r="S56" i="8"/>
  <c r="S62" i="8" s="1"/>
  <c r="BG42" i="8"/>
  <c r="N56" i="8"/>
  <c r="N62" i="8" s="1"/>
  <c r="D56" i="8"/>
  <c r="D62" i="8" s="1"/>
  <c r="D19" i="8"/>
  <c r="D26" i="8" s="1"/>
  <c r="BF39" i="8"/>
  <c r="N26" i="8"/>
  <c r="AM19" i="8"/>
  <c r="AM26" i="8" s="1"/>
  <c r="S19" i="8"/>
  <c r="S26" i="8" s="1"/>
  <c r="AN56" i="8"/>
  <c r="AN62" i="8" s="1"/>
  <c r="AI56" i="8"/>
  <c r="AI62" i="8" s="1"/>
  <c r="AD56" i="8"/>
  <c r="AD62" i="8" s="1"/>
  <c r="Y56" i="8"/>
  <c r="Y62" i="8" s="1"/>
  <c r="T56" i="8"/>
  <c r="T62" i="8" s="1"/>
  <c r="O56" i="8"/>
  <c r="O62" i="8" s="1"/>
  <c r="J56" i="8"/>
  <c r="J62" i="8" s="1"/>
  <c r="E56" i="8"/>
  <c r="E62" i="8" s="1"/>
  <c r="AH56" i="8"/>
  <c r="AH62" i="8" s="1"/>
  <c r="AE19" i="8"/>
  <c r="AE26" i="8" s="1"/>
  <c r="AL56" i="8"/>
  <c r="AL62" i="8" s="1"/>
  <c r="AG56" i="8"/>
  <c r="AG62" i="8" s="1"/>
  <c r="R56" i="8"/>
  <c r="R62" i="8" s="1"/>
  <c r="H56" i="8"/>
  <c r="H62" i="8" s="1"/>
  <c r="AN26" i="8"/>
  <c r="Y19" i="8"/>
  <c r="Y26" i="8" s="1"/>
  <c r="AO56" i="8"/>
  <c r="AO62" i="8" s="1"/>
  <c r="Z56" i="8"/>
  <c r="Z62" i="8" s="1"/>
  <c r="P56" i="8"/>
  <c r="P62" i="8" s="1"/>
  <c r="K56" i="8"/>
  <c r="K62" i="8" s="1"/>
  <c r="F56" i="8"/>
  <c r="F62" i="8" s="1"/>
  <c r="BQ54" i="8"/>
  <c r="BN54" i="8"/>
  <c r="AG19" i="8"/>
  <c r="AG26" i="8" s="1"/>
  <c r="AB26" i="8"/>
  <c r="M19" i="8"/>
  <c r="M26" i="8" s="1"/>
  <c r="C19" i="8"/>
  <c r="BH42" i="8"/>
  <c r="BF42" i="8"/>
  <c r="AI26" i="8"/>
  <c r="AD26" i="8"/>
  <c r="AO19" i="8"/>
  <c r="AO26" i="8" s="1"/>
  <c r="AH19" i="8"/>
  <c r="AH26" i="8" s="1"/>
  <c r="AC19" i="8"/>
  <c r="AC26" i="8" s="1"/>
  <c r="U19" i="8"/>
  <c r="U26" i="8" s="1"/>
  <c r="J19" i="8"/>
  <c r="J26" i="8" s="1"/>
  <c r="K19" i="8"/>
  <c r="K26" i="8" s="1"/>
  <c r="BF92" i="8"/>
  <c r="BI92" i="8"/>
  <c r="BG39" i="8"/>
  <c r="W26" i="8"/>
  <c r="Z26" i="8"/>
  <c r="T26" i="8"/>
  <c r="R26" i="8"/>
  <c r="O26" i="8"/>
  <c r="H26" i="8"/>
  <c r="F26" i="8"/>
  <c r="E26" i="8"/>
  <c r="P19" i="8"/>
  <c r="P26" i="8" s="1"/>
  <c r="BR54" i="8" l="1"/>
  <c r="BS54" i="8"/>
  <c r="BS55" i="8" s="1"/>
  <c r="BO228" i="8"/>
  <c r="BO67" i="8"/>
  <c r="BP255" i="8"/>
  <c r="BO255" i="8"/>
  <c r="BM255" i="8"/>
  <c r="BL255" i="8"/>
  <c r="BP248" i="8"/>
  <c r="BO248" i="8"/>
  <c r="BM248" i="8"/>
  <c r="BL248" i="8"/>
  <c r="BP247" i="8"/>
  <c r="BO247" i="8"/>
  <c r="BM247" i="8"/>
  <c r="BL247" i="8"/>
  <c r="BP244" i="8"/>
  <c r="BO244" i="8"/>
  <c r="BM244" i="8"/>
  <c r="BL244" i="8"/>
  <c r="BM237" i="8"/>
  <c r="BL237" i="8"/>
  <c r="BP236" i="8"/>
  <c r="BM236" i="8"/>
  <c r="BL236" i="8"/>
  <c r="BM229" i="8"/>
  <c r="BL229" i="8"/>
  <c r="BP228" i="8"/>
  <c r="BM228" i="8"/>
  <c r="BL228" i="8"/>
  <c r="BM227" i="8"/>
  <c r="BL227" i="8"/>
  <c r="BP225" i="8"/>
  <c r="BO225" i="8"/>
  <c r="BM225" i="8"/>
  <c r="BL225" i="8"/>
  <c r="BM224" i="8"/>
  <c r="BL224" i="8"/>
  <c r="BM223" i="8"/>
  <c r="BL223" i="8"/>
  <c r="BO222" i="8"/>
  <c r="BM222" i="8"/>
  <c r="BL222" i="8"/>
  <c r="BP221" i="8"/>
  <c r="BO221" i="8"/>
  <c r="BM221" i="8"/>
  <c r="BL221" i="8"/>
  <c r="BM220" i="8"/>
  <c r="BL220" i="8"/>
  <c r="BM213" i="8"/>
  <c r="BL213" i="8"/>
  <c r="BP212" i="8"/>
  <c r="BO212" i="8"/>
  <c r="BM212" i="8"/>
  <c r="BL212" i="8"/>
  <c r="BP207" i="8"/>
  <c r="BM207" i="8"/>
  <c r="BL207" i="8"/>
  <c r="BM206" i="8"/>
  <c r="BL206" i="8"/>
  <c r="BP203" i="8"/>
  <c r="BM203" i="8"/>
  <c r="BL203" i="8"/>
  <c r="BP202" i="8"/>
  <c r="BO202" i="8"/>
  <c r="BM202" i="8"/>
  <c r="BL202" i="8"/>
  <c r="BM201" i="8"/>
  <c r="BL201" i="8"/>
  <c r="BM200" i="8"/>
  <c r="BL200" i="8"/>
  <c r="BP199" i="8"/>
  <c r="BO199" i="8"/>
  <c r="BM199" i="8"/>
  <c r="BL199" i="8"/>
  <c r="BM198" i="8"/>
  <c r="BL198" i="8"/>
  <c r="BP191" i="8"/>
  <c r="BO191" i="8"/>
  <c r="BM191" i="8"/>
  <c r="BL191" i="8"/>
  <c r="BP190" i="8"/>
  <c r="BO190" i="8"/>
  <c r="BL190" i="8"/>
  <c r="BP189" i="8"/>
  <c r="BO189" i="8"/>
  <c r="BM189" i="8"/>
  <c r="BP188" i="8"/>
  <c r="BO188" i="8"/>
  <c r="BM188" i="8"/>
  <c r="BL188" i="8"/>
  <c r="BM185" i="8"/>
  <c r="BL185" i="8"/>
  <c r="BM184" i="8"/>
  <c r="BL184" i="8"/>
  <c r="BP183" i="8"/>
  <c r="BO183" i="8"/>
  <c r="BM183" i="8"/>
  <c r="BL183" i="8"/>
  <c r="BP182" i="8"/>
  <c r="BO182" i="8"/>
  <c r="BM182" i="8"/>
  <c r="BM181" i="8"/>
  <c r="BL181" i="8"/>
  <c r="BP180" i="8"/>
  <c r="BO180" i="8"/>
  <c r="BP179" i="8"/>
  <c r="BO179" i="8"/>
  <c r="BM179" i="8"/>
  <c r="BL179" i="8"/>
  <c r="BP172" i="8"/>
  <c r="BO172" i="8"/>
  <c r="BL172" i="8"/>
  <c r="BP169" i="8"/>
  <c r="BO169" i="8"/>
  <c r="BM169" i="8"/>
  <c r="BL169" i="8"/>
  <c r="BO168" i="8"/>
  <c r="BM168" i="8"/>
  <c r="BL168" i="8"/>
  <c r="BM167" i="8"/>
  <c r="BL167" i="8"/>
  <c r="BM164" i="8"/>
  <c r="BL164" i="8"/>
  <c r="BP163" i="8"/>
  <c r="BO163" i="8"/>
  <c r="BM163" i="8"/>
  <c r="BL163" i="8"/>
  <c r="BM162" i="8"/>
  <c r="BL162" i="8"/>
  <c r="BP155" i="8"/>
  <c r="BO155" i="8"/>
  <c r="BM155" i="8"/>
  <c r="BL155" i="8"/>
  <c r="BO150" i="8"/>
  <c r="BM150" i="8"/>
  <c r="BL150" i="8"/>
  <c r="BM147" i="8"/>
  <c r="BL147" i="8"/>
  <c r="BP146" i="8"/>
  <c r="BO146" i="8"/>
  <c r="BP145" i="8"/>
  <c r="BO145" i="8"/>
  <c r="BP144" i="8"/>
  <c r="BO144" i="8"/>
  <c r="BL144" i="8"/>
  <c r="BP141" i="8"/>
  <c r="BO141" i="8"/>
  <c r="BM141" i="8"/>
  <c r="BL141" i="8"/>
  <c r="BP140" i="8"/>
  <c r="BO140" i="8"/>
  <c r="BM140" i="8"/>
  <c r="BL140" i="8"/>
  <c r="BP139" i="8"/>
  <c r="BO139" i="8"/>
  <c r="BM139" i="8"/>
  <c r="BL139" i="8"/>
  <c r="BP136" i="8"/>
  <c r="BO136" i="8"/>
  <c r="BM136" i="8"/>
  <c r="BL136" i="8"/>
  <c r="BM135" i="8"/>
  <c r="BL135" i="8"/>
  <c r="BO132" i="8"/>
  <c r="BM132" i="8"/>
  <c r="BL132" i="8"/>
  <c r="BP129" i="8"/>
  <c r="BM129" i="8"/>
  <c r="BL129" i="8"/>
  <c r="BP128" i="8"/>
  <c r="BO128" i="8"/>
  <c r="BM128" i="8"/>
  <c r="BL128" i="8"/>
  <c r="BP127" i="8"/>
  <c r="BO127" i="8"/>
  <c r="BP126" i="8"/>
  <c r="BO126" i="8"/>
  <c r="BL126" i="8"/>
  <c r="BP125" i="8"/>
  <c r="BO125" i="8"/>
  <c r="BM125" i="8"/>
  <c r="BL125" i="8"/>
  <c r="BP124" i="8"/>
  <c r="BO124" i="8"/>
  <c r="BP123" i="8"/>
  <c r="BO123" i="8"/>
  <c r="BL123" i="8"/>
  <c r="BM122" i="8"/>
  <c r="BL122" i="8"/>
  <c r="BP115" i="8"/>
  <c r="BM115" i="8"/>
  <c r="BL115" i="8"/>
  <c r="BP113" i="8"/>
  <c r="BM113" i="8"/>
  <c r="BL113" i="8"/>
  <c r="BM112" i="8"/>
  <c r="BL112" i="8"/>
  <c r="BM111" i="8"/>
  <c r="BL111" i="8"/>
  <c r="BP110" i="8"/>
  <c r="BM110" i="8"/>
  <c r="BL110" i="8"/>
  <c r="BM105" i="8"/>
  <c r="BL105" i="8"/>
  <c r="BM104" i="8"/>
  <c r="BL104" i="8"/>
  <c r="BM102" i="8"/>
  <c r="BL102" i="8"/>
  <c r="BP101" i="8"/>
  <c r="BM101" i="8"/>
  <c r="BL101" i="8"/>
  <c r="BM100" i="8"/>
  <c r="BL100" i="8"/>
  <c r="BP99" i="8"/>
  <c r="BM99" i="8"/>
  <c r="BL99" i="8"/>
  <c r="BP98" i="8"/>
  <c r="BM98" i="8"/>
  <c r="BL98" i="8"/>
  <c r="BP97" i="8"/>
  <c r="BM97" i="8"/>
  <c r="BL97" i="8"/>
  <c r="BM94" i="8"/>
  <c r="BL94" i="8"/>
  <c r="BP91" i="8"/>
  <c r="BO91" i="8"/>
  <c r="BM91" i="8"/>
  <c r="BL91" i="8"/>
  <c r="BP90" i="8"/>
  <c r="BM90" i="8"/>
  <c r="BL90" i="8"/>
  <c r="BP89" i="8"/>
  <c r="BM89" i="8"/>
  <c r="BL89" i="8"/>
  <c r="BP88" i="8"/>
  <c r="BM88" i="8"/>
  <c r="BL88" i="8"/>
  <c r="BO87" i="8"/>
  <c r="BM87" i="8"/>
  <c r="BL87" i="8"/>
  <c r="BP86" i="8"/>
  <c r="BO86" i="8"/>
  <c r="BM86" i="8"/>
  <c r="BL86" i="8"/>
  <c r="BP85" i="8"/>
  <c r="BM85" i="8"/>
  <c r="BL85" i="8"/>
  <c r="BM84" i="8"/>
  <c r="BL84" i="8"/>
  <c r="BP83" i="8"/>
  <c r="BM83" i="8"/>
  <c r="BL83" i="8"/>
  <c r="BP82" i="8"/>
  <c r="BM82" i="8"/>
  <c r="BL82" i="8"/>
  <c r="BP81" i="8"/>
  <c r="BM81" i="8"/>
  <c r="BL81" i="8"/>
  <c r="BP80" i="8"/>
  <c r="BM80" i="8"/>
  <c r="BL80" i="8"/>
  <c r="BP79" i="8"/>
  <c r="BO79" i="8"/>
  <c r="BM79" i="8"/>
  <c r="BL79" i="8"/>
  <c r="BM78" i="8"/>
  <c r="BL78" i="8"/>
  <c r="BM77" i="8"/>
  <c r="BL77" i="8"/>
  <c r="BM70" i="8"/>
  <c r="BL70" i="8"/>
  <c r="BO69" i="8"/>
  <c r="BM69" i="8"/>
  <c r="BL69" i="8"/>
  <c r="BM68" i="8"/>
  <c r="BL68" i="8"/>
  <c r="BP67" i="8"/>
  <c r="BM67" i="8"/>
  <c r="BL67" i="8"/>
  <c r="BP66" i="8"/>
  <c r="BM66" i="8"/>
  <c r="BL66" i="8"/>
  <c r="BM51" i="8"/>
  <c r="BL51" i="8"/>
  <c r="BM50" i="8"/>
  <c r="BL50" i="8"/>
  <c r="BP41" i="8"/>
  <c r="BO41" i="8"/>
  <c r="BM41" i="8"/>
  <c r="BL41" i="8"/>
  <c r="BP38" i="8"/>
  <c r="BO38" i="8"/>
  <c r="BM38" i="8"/>
  <c r="BL38" i="8"/>
  <c r="BM37" i="8"/>
  <c r="BL37" i="8"/>
  <c r="BM34" i="8"/>
  <c r="BL34" i="8"/>
  <c r="BM33" i="8"/>
  <c r="BL33" i="8"/>
  <c r="BM32" i="8"/>
  <c r="BL32" i="8"/>
  <c r="BM31" i="8"/>
  <c r="BL31" i="8"/>
  <c r="BM30" i="8"/>
  <c r="BL30" i="8"/>
  <c r="BP23" i="8"/>
  <c r="BO23" i="8"/>
  <c r="BP22" i="8"/>
  <c r="BO22" i="8"/>
  <c r="BL22" i="8"/>
  <c r="BP14" i="8"/>
  <c r="BO14" i="8"/>
  <c r="BM14" i="8"/>
  <c r="BL14" i="8"/>
  <c r="BP13" i="8"/>
  <c r="BO13" i="8"/>
  <c r="BM13" i="8"/>
  <c r="BP11" i="8"/>
  <c r="BO11" i="8"/>
  <c r="C156" i="8"/>
  <c r="R142" i="8"/>
  <c r="C142" i="8"/>
  <c r="C137" i="8"/>
  <c r="C133" i="8"/>
  <c r="C130" i="8"/>
  <c r="BO101" i="8"/>
  <c r="BR55" i="8" l="1"/>
  <c r="BT54" i="8"/>
  <c r="BT55" i="8" s="1"/>
  <c r="BN41" i="8"/>
  <c r="BN50" i="8"/>
  <c r="BN104" i="8"/>
  <c r="BQ169" i="8"/>
  <c r="BQ190" i="8"/>
  <c r="BQ141" i="8"/>
  <c r="BQ172" i="8"/>
  <c r="BN14" i="8"/>
  <c r="BN248" i="8"/>
  <c r="BQ182" i="8"/>
  <c r="BQ183" i="8"/>
  <c r="BQ136" i="8"/>
  <c r="BN98" i="8"/>
  <c r="BN89" i="8"/>
  <c r="BN70" i="8"/>
  <c r="BQ38" i="8"/>
  <c r="BQ22" i="8"/>
  <c r="BQ221" i="8"/>
  <c r="BN184" i="8"/>
  <c r="BN168" i="8"/>
  <c r="BQ163" i="8"/>
  <c r="C157" i="8"/>
  <c r="BQ124" i="8"/>
  <c r="BN129" i="8"/>
  <c r="BN113" i="8"/>
  <c r="BN111" i="8"/>
  <c r="BN101" i="8"/>
  <c r="BN83" i="8"/>
  <c r="BN85" i="8"/>
  <c r="BN77" i="8"/>
  <c r="BN84" i="8"/>
  <c r="BQ13" i="8"/>
  <c r="BQ188" i="8"/>
  <c r="BN244" i="8"/>
  <c r="BN229" i="8"/>
  <c r="BQ225" i="8"/>
  <c r="BN228" i="8"/>
  <c r="BQ212" i="8"/>
  <c r="BN206" i="8"/>
  <c r="BN199" i="8"/>
  <c r="BN200" i="8"/>
  <c r="BN203" i="8"/>
  <c r="BN198" i="8"/>
  <c r="BN188" i="8"/>
  <c r="BQ180" i="8"/>
  <c r="BN163" i="8"/>
  <c r="BQ144" i="8"/>
  <c r="BQ146" i="8"/>
  <c r="BQ145" i="8"/>
  <c r="BN140" i="8"/>
  <c r="BN122" i="8"/>
  <c r="BQ123" i="8"/>
  <c r="BN125" i="8"/>
  <c r="BN100" i="8"/>
  <c r="BN99" i="8"/>
  <c r="BN102" i="8"/>
  <c r="BN81" i="8"/>
  <c r="BN88" i="8"/>
  <c r="BQ79" i="8"/>
  <c r="BN82" i="8"/>
  <c r="BN68" i="8"/>
  <c r="BN38" i="8"/>
  <c r="BQ23" i="8"/>
  <c r="BN37" i="8"/>
  <c r="BQ11" i="8"/>
  <c r="BQ41" i="8"/>
  <c r="BN51" i="8"/>
  <c r="BN86" i="8"/>
  <c r="BN97" i="8"/>
  <c r="BQ101" i="8"/>
  <c r="BN31" i="8"/>
  <c r="BN33" i="8"/>
  <c r="BN236" i="8"/>
  <c r="BN247" i="8"/>
  <c r="BN66" i="8"/>
  <c r="BN78" i="8"/>
  <c r="BN79" i="8"/>
  <c r="BN80" i="8"/>
  <c r="BQ86" i="8"/>
  <c r="BQ91" i="8"/>
  <c r="BN105" i="8"/>
  <c r="BQ126" i="8"/>
  <c r="BQ140" i="8"/>
  <c r="BN202" i="8"/>
  <c r="BN221" i="8"/>
  <c r="BN223" i="8"/>
  <c r="BN225" i="8"/>
  <c r="BQ244" i="8"/>
  <c r="BQ247" i="8"/>
  <c r="BQ248" i="8"/>
  <c r="BQ255" i="8"/>
  <c r="BN115" i="8"/>
  <c r="BN132" i="8"/>
  <c r="BN141" i="8"/>
  <c r="BN147" i="8"/>
  <c r="BN150" i="8"/>
  <c r="BN155" i="8"/>
  <c r="BN164" i="8"/>
  <c r="BN169" i="8"/>
  <c r="BN179" i="8"/>
  <c r="BN185" i="8"/>
  <c r="BQ202" i="8"/>
  <c r="BN191" i="8"/>
  <c r="BN255" i="8"/>
  <c r="BQ228" i="8"/>
  <c r="BN69" i="8"/>
  <c r="BN237" i="8"/>
  <c r="BN220" i="8"/>
  <c r="BN224" i="8"/>
  <c r="BN222" i="8"/>
  <c r="BN227" i="8"/>
  <c r="BN212" i="8"/>
  <c r="BN213" i="8"/>
  <c r="BN207" i="8"/>
  <c r="BQ199" i="8"/>
  <c r="BN201" i="8"/>
  <c r="BQ189" i="8"/>
  <c r="BQ191" i="8"/>
  <c r="BN181" i="8"/>
  <c r="BQ179" i="8"/>
  <c r="BN183" i="8"/>
  <c r="BN167" i="8"/>
  <c r="BN162" i="8"/>
  <c r="BQ155" i="8"/>
  <c r="BQ139" i="8"/>
  <c r="BN139" i="8"/>
  <c r="BN135" i="8"/>
  <c r="BN136" i="8"/>
  <c r="BQ127" i="8"/>
  <c r="BQ128" i="8"/>
  <c r="BN128" i="8"/>
  <c r="BQ125" i="8"/>
  <c r="BN110" i="8"/>
  <c r="BN112" i="8"/>
  <c r="BN94" i="8"/>
  <c r="BN90" i="8"/>
  <c r="BN91" i="8"/>
  <c r="BN87" i="8"/>
  <c r="BQ67" i="8"/>
  <c r="BN67" i="8"/>
  <c r="BN32" i="8"/>
  <c r="BN34" i="8"/>
  <c r="BN30" i="8"/>
  <c r="BQ14" i="8"/>
  <c r="BR67" i="8" l="1"/>
  <c r="BS67" i="8"/>
  <c r="BS220" i="8"/>
  <c r="BR220" i="8"/>
  <c r="BS179" i="8"/>
  <c r="BR179" i="8"/>
  <c r="BS115" i="8"/>
  <c r="BR115" i="8"/>
  <c r="BT115" i="8" s="1"/>
  <c r="BS78" i="8"/>
  <c r="BR78" i="8"/>
  <c r="BT78" i="8" s="1"/>
  <c r="BS86" i="8"/>
  <c r="BR86" i="8"/>
  <c r="BT86" i="8" s="1"/>
  <c r="BS102" i="8"/>
  <c r="BR102" i="8"/>
  <c r="BT102" i="8" s="1"/>
  <c r="BS199" i="8"/>
  <c r="BR199" i="8"/>
  <c r="BT199" i="8" s="1"/>
  <c r="BS83" i="8"/>
  <c r="BR83" i="8"/>
  <c r="BT83" i="8" s="1"/>
  <c r="BS34" i="8"/>
  <c r="BR34" i="8"/>
  <c r="BT34" i="8" s="1"/>
  <c r="BS87" i="8"/>
  <c r="BR87" i="8"/>
  <c r="BT87" i="8" s="1"/>
  <c r="BS112" i="8"/>
  <c r="BR112" i="8"/>
  <c r="BT112" i="8" s="1"/>
  <c r="BR167" i="8"/>
  <c r="BS167" i="8"/>
  <c r="BS207" i="8"/>
  <c r="BR207" i="8"/>
  <c r="BT207" i="8" s="1"/>
  <c r="BR222" i="8"/>
  <c r="BS222" i="8"/>
  <c r="BR69" i="8"/>
  <c r="BS69" i="8"/>
  <c r="BS164" i="8"/>
  <c r="BR164" i="8"/>
  <c r="BR141" i="8"/>
  <c r="BS141" i="8"/>
  <c r="BS223" i="8"/>
  <c r="BR223" i="8"/>
  <c r="BS80" i="8"/>
  <c r="BR80" i="8"/>
  <c r="BT80" i="8" s="1"/>
  <c r="BS247" i="8"/>
  <c r="BR247" i="8"/>
  <c r="BR38" i="8"/>
  <c r="BS38" i="8"/>
  <c r="BS88" i="8"/>
  <c r="BR88" i="8"/>
  <c r="BT88" i="8" s="1"/>
  <c r="BS100" i="8"/>
  <c r="BR100" i="8"/>
  <c r="BT100" i="8" s="1"/>
  <c r="BS140" i="8"/>
  <c r="BR140" i="8"/>
  <c r="BT140" i="8" s="1"/>
  <c r="BR163" i="8"/>
  <c r="BS163" i="8"/>
  <c r="BS203" i="8"/>
  <c r="BR203" i="8"/>
  <c r="BT203" i="8" s="1"/>
  <c r="BS77" i="8"/>
  <c r="BR77" i="8"/>
  <c r="BT77" i="8" s="1"/>
  <c r="BS111" i="8"/>
  <c r="BR111" i="8"/>
  <c r="BT111" i="8" s="1"/>
  <c r="BS50" i="8"/>
  <c r="BR50" i="8"/>
  <c r="BT50" i="8" s="1"/>
  <c r="BR136" i="8"/>
  <c r="BS136" i="8"/>
  <c r="BS201" i="8"/>
  <c r="BR201" i="8"/>
  <c r="BT201" i="8" s="1"/>
  <c r="BS33" i="8"/>
  <c r="BR33" i="8"/>
  <c r="BT33" i="8" s="1"/>
  <c r="BR82" i="8"/>
  <c r="BS82" i="8"/>
  <c r="BS168" i="8"/>
  <c r="BR168" i="8"/>
  <c r="BT168" i="8" s="1"/>
  <c r="BR14" i="8"/>
  <c r="BS14" i="8"/>
  <c r="BS32" i="8"/>
  <c r="BR32" i="8"/>
  <c r="BT32" i="8" s="1"/>
  <c r="BS91" i="8"/>
  <c r="BR91" i="8"/>
  <c r="BT91" i="8" s="1"/>
  <c r="BS110" i="8"/>
  <c r="BR110" i="8"/>
  <c r="BR183" i="8"/>
  <c r="BS183" i="8"/>
  <c r="BR213" i="8"/>
  <c r="BS213" i="8"/>
  <c r="BR224" i="8"/>
  <c r="BS224" i="8"/>
  <c r="BR185" i="8"/>
  <c r="BS185" i="8"/>
  <c r="BS155" i="8"/>
  <c r="BS156" i="8" s="1"/>
  <c r="BS157" i="8" s="1"/>
  <c r="BR155" i="8"/>
  <c r="BS132" i="8"/>
  <c r="BS133" i="8" s="1"/>
  <c r="BR132" i="8"/>
  <c r="BS221" i="8"/>
  <c r="BR221" i="8"/>
  <c r="BT221" i="8" s="1"/>
  <c r="BS105" i="8"/>
  <c r="BR105" i="8"/>
  <c r="BT105" i="8" s="1"/>
  <c r="BS79" i="8"/>
  <c r="BR79" i="8"/>
  <c r="BT79" i="8" s="1"/>
  <c r="BS236" i="8"/>
  <c r="BS238" i="8" s="1"/>
  <c r="BS239" i="8" s="1"/>
  <c r="BS240" i="8" s="1"/>
  <c r="BR236" i="8"/>
  <c r="BS97" i="8"/>
  <c r="BR97" i="8"/>
  <c r="BS68" i="8"/>
  <c r="BR68" i="8"/>
  <c r="BS81" i="8"/>
  <c r="BR81" i="8"/>
  <c r="BT81" i="8" s="1"/>
  <c r="BS125" i="8"/>
  <c r="BR125" i="8"/>
  <c r="BR200" i="8"/>
  <c r="BS200" i="8"/>
  <c r="BR228" i="8"/>
  <c r="BS228" i="8"/>
  <c r="BS85" i="8"/>
  <c r="BR85" i="8"/>
  <c r="BT85" i="8" s="1"/>
  <c r="BS113" i="8"/>
  <c r="BR113" i="8"/>
  <c r="BT113" i="8" s="1"/>
  <c r="BS98" i="8"/>
  <c r="BR98" i="8"/>
  <c r="BT98" i="8" s="1"/>
  <c r="BS248" i="8"/>
  <c r="BR248" i="8"/>
  <c r="BT248" i="8" s="1"/>
  <c r="BS41" i="8"/>
  <c r="BS42" i="8" s="1"/>
  <c r="BR41" i="8"/>
  <c r="BR90" i="8"/>
  <c r="BS90" i="8"/>
  <c r="BS212" i="8"/>
  <c r="BR212" i="8"/>
  <c r="BT212" i="8" s="1"/>
  <c r="BS150" i="8"/>
  <c r="BS151" i="8" s="1"/>
  <c r="BR150" i="8"/>
  <c r="BR202" i="8"/>
  <c r="BS202" i="8"/>
  <c r="BS37" i="8"/>
  <c r="BR37" i="8"/>
  <c r="BS188" i="8"/>
  <c r="BR188" i="8"/>
  <c r="BR129" i="8"/>
  <c r="BS129" i="8"/>
  <c r="BS30" i="8"/>
  <c r="BR30" i="8"/>
  <c r="BR94" i="8"/>
  <c r="BR95" i="8" s="1"/>
  <c r="BS94" i="8"/>
  <c r="BS128" i="8"/>
  <c r="BR128" i="8"/>
  <c r="BS135" i="8"/>
  <c r="BS137" i="8" s="1"/>
  <c r="BR135" i="8"/>
  <c r="BS162" i="8"/>
  <c r="BR162" i="8"/>
  <c r="BS181" i="8"/>
  <c r="BR181" i="8"/>
  <c r="BS227" i="8"/>
  <c r="BT227" i="8" s="1"/>
  <c r="BR227" i="8"/>
  <c r="BR237" i="8"/>
  <c r="BS237" i="8"/>
  <c r="BR191" i="8"/>
  <c r="BS191" i="8"/>
  <c r="BS169" i="8"/>
  <c r="BT169" i="8" s="1"/>
  <c r="BR169" i="8"/>
  <c r="BR147" i="8"/>
  <c r="BT147" i="8" s="1"/>
  <c r="BS147" i="8"/>
  <c r="BS225" i="8"/>
  <c r="BR225" i="8"/>
  <c r="BS66" i="8"/>
  <c r="BR66" i="8"/>
  <c r="BS31" i="8"/>
  <c r="BR31" i="8"/>
  <c r="BS51" i="8"/>
  <c r="BR51" i="8"/>
  <c r="BR99" i="8"/>
  <c r="BS99" i="8"/>
  <c r="BR122" i="8"/>
  <c r="BS122" i="8"/>
  <c r="BS198" i="8"/>
  <c r="BR198" i="8"/>
  <c r="BR206" i="8"/>
  <c r="BS206" i="8"/>
  <c r="BS208" i="8" s="1"/>
  <c r="BR229" i="8"/>
  <c r="BS229" i="8"/>
  <c r="BR84" i="8"/>
  <c r="BS84" i="8"/>
  <c r="BR101" i="8"/>
  <c r="BT101" i="8" s="1"/>
  <c r="BS101" i="8"/>
  <c r="BS184" i="8"/>
  <c r="BR184" i="8"/>
  <c r="BS70" i="8"/>
  <c r="BR70" i="8"/>
  <c r="BS104" i="8"/>
  <c r="BR104" i="8"/>
  <c r="BS89" i="8"/>
  <c r="BS92" i="8" s="1"/>
  <c r="BR89" i="8"/>
  <c r="BS245" i="8"/>
  <c r="BS139" i="8"/>
  <c r="BR139" i="8"/>
  <c r="BA133" i="8"/>
  <c r="BB142" i="8"/>
  <c r="BC142" i="8"/>
  <c r="BD142" i="8"/>
  <c r="BA142" i="8"/>
  <c r="BP227" i="8"/>
  <c r="BO227" i="8"/>
  <c r="BP224" i="8"/>
  <c r="BO223" i="8"/>
  <c r="BO129" i="8"/>
  <c r="BQ129" i="8" s="1"/>
  <c r="BO122" i="8"/>
  <c r="BP87" i="8"/>
  <c r="BQ87" i="8" s="1"/>
  <c r="BP77" i="8"/>
  <c r="BO77" i="8"/>
  <c r="BP70" i="8"/>
  <c r="BO70" i="8"/>
  <c r="BP69" i="8"/>
  <c r="BQ69" i="8" s="1"/>
  <c r="BO68" i="8"/>
  <c r="BO66" i="8"/>
  <c r="J173" i="8"/>
  <c r="H156" i="8"/>
  <c r="H151" i="8"/>
  <c r="I148" i="8"/>
  <c r="J148" i="8"/>
  <c r="K148" i="8"/>
  <c r="H148" i="8"/>
  <c r="H142" i="8"/>
  <c r="I137" i="8"/>
  <c r="J137" i="8"/>
  <c r="K137" i="8"/>
  <c r="H137" i="8"/>
  <c r="H133" i="8"/>
  <c r="H130" i="8"/>
  <c r="I142" i="8"/>
  <c r="J142" i="8"/>
  <c r="K142" i="8"/>
  <c r="I133" i="8"/>
  <c r="J133" i="8"/>
  <c r="K133" i="8"/>
  <c r="C95" i="8"/>
  <c r="I95" i="8"/>
  <c r="J95" i="8"/>
  <c r="K95" i="8"/>
  <c r="H95" i="8"/>
  <c r="BP220" i="8"/>
  <c r="BM190" i="8"/>
  <c r="BN190" i="8" s="1"/>
  <c r="BL189" i="8"/>
  <c r="BN189" i="8" s="1"/>
  <c r="BP147" i="8"/>
  <c r="BO147" i="8"/>
  <c r="BM144" i="8"/>
  <c r="BN144" i="8" s="1"/>
  <c r="BP150" i="8"/>
  <c r="BQ150" i="8" s="1"/>
  <c r="BP132" i="8"/>
  <c r="BQ132" i="8" s="1"/>
  <c r="BO80" i="8"/>
  <c r="BQ80" i="8" s="1"/>
  <c r="BO90" i="8"/>
  <c r="BQ90" i="8" s="1"/>
  <c r="BP32" i="8"/>
  <c r="BO32" i="8"/>
  <c r="BO31" i="8"/>
  <c r="BO181" i="8"/>
  <c r="BM180" i="8"/>
  <c r="BP168" i="8"/>
  <c r="BQ168" i="8" s="1"/>
  <c r="BO167" i="8"/>
  <c r="BP164" i="8"/>
  <c r="BO164" i="8"/>
  <c r="BP104" i="8"/>
  <c r="BP105" i="8"/>
  <c r="BP50" i="8"/>
  <c r="BP37" i="8"/>
  <c r="BP31" i="8"/>
  <c r="BL13" i="8"/>
  <c r="BN13" i="8" s="1"/>
  <c r="I71" i="8"/>
  <c r="I72" i="8" s="1"/>
  <c r="I73" i="8" s="1"/>
  <c r="H71" i="8"/>
  <c r="H72" i="8" s="1"/>
  <c r="H73" i="8" s="1"/>
  <c r="D71" i="8"/>
  <c r="E71" i="8"/>
  <c r="F71" i="8"/>
  <c r="C71" i="8"/>
  <c r="K170" i="8"/>
  <c r="J170" i="8"/>
  <c r="I170" i="8"/>
  <c r="H170" i="8"/>
  <c r="K165" i="8"/>
  <c r="J165" i="8"/>
  <c r="I165" i="8"/>
  <c r="H165" i="8"/>
  <c r="K156" i="8"/>
  <c r="K157" i="8" s="1"/>
  <c r="J156" i="8"/>
  <c r="J157" i="8" s="1"/>
  <c r="I156" i="8"/>
  <c r="I157" i="8" s="1"/>
  <c r="K151" i="8"/>
  <c r="J151" i="8"/>
  <c r="I151" i="8"/>
  <c r="K130" i="8"/>
  <c r="J130" i="8"/>
  <c r="I130" i="8"/>
  <c r="K116" i="8"/>
  <c r="K117" i="8" s="1"/>
  <c r="J116" i="8"/>
  <c r="J117" i="8" s="1"/>
  <c r="I116" i="8"/>
  <c r="I117" i="8" s="1"/>
  <c r="H116" i="8"/>
  <c r="H117" i="8" s="1"/>
  <c r="K106" i="8"/>
  <c r="J106" i="8"/>
  <c r="I106" i="8"/>
  <c r="H106" i="8"/>
  <c r="K256" i="8"/>
  <c r="K257" i="8" s="1"/>
  <c r="K258" i="8" s="1"/>
  <c r="J256" i="8"/>
  <c r="J257" i="8" s="1"/>
  <c r="J258" i="8" s="1"/>
  <c r="I256" i="8"/>
  <c r="I257" i="8" s="1"/>
  <c r="I258" i="8" s="1"/>
  <c r="H256" i="8"/>
  <c r="H257" i="8" s="1"/>
  <c r="H258" i="8" s="1"/>
  <c r="L255" i="8"/>
  <c r="L256" i="8" s="1"/>
  <c r="L257" i="8" s="1"/>
  <c r="L258" i="8" s="1"/>
  <c r="K249" i="8"/>
  <c r="J249" i="8"/>
  <c r="I249" i="8"/>
  <c r="H249" i="8"/>
  <c r="L248" i="8"/>
  <c r="L247" i="8"/>
  <c r="I245" i="8"/>
  <c r="J245" i="8"/>
  <c r="K245" i="8"/>
  <c r="H245" i="8"/>
  <c r="L244" i="8"/>
  <c r="K238" i="8"/>
  <c r="K239" i="8" s="1"/>
  <c r="K240" i="8" s="1"/>
  <c r="J238" i="8"/>
  <c r="J239" i="8" s="1"/>
  <c r="J240" i="8" s="1"/>
  <c r="I238" i="8"/>
  <c r="I239" i="8" s="1"/>
  <c r="I240" i="8" s="1"/>
  <c r="H238" i="8"/>
  <c r="H239" i="8" s="1"/>
  <c r="H240" i="8" s="1"/>
  <c r="L237" i="8"/>
  <c r="L236" i="8"/>
  <c r="K230" i="8"/>
  <c r="K231" i="8" s="1"/>
  <c r="K232" i="8" s="1"/>
  <c r="J230" i="8"/>
  <c r="J231" i="8" s="1"/>
  <c r="J232" i="8" s="1"/>
  <c r="I230" i="8"/>
  <c r="I231" i="8" s="1"/>
  <c r="I232" i="8" s="1"/>
  <c r="H230" i="8"/>
  <c r="H231" i="8" s="1"/>
  <c r="H232" i="8" s="1"/>
  <c r="L221" i="8"/>
  <c r="L222" i="8"/>
  <c r="L223" i="8"/>
  <c r="L224" i="8"/>
  <c r="L225" i="8"/>
  <c r="L227" i="8"/>
  <c r="L228" i="8"/>
  <c r="L229" i="8"/>
  <c r="L220" i="8"/>
  <c r="K214" i="8"/>
  <c r="K215" i="8" s="1"/>
  <c r="J214" i="8"/>
  <c r="J215" i="8" s="1"/>
  <c r="I214" i="8"/>
  <c r="I215" i="8" s="1"/>
  <c r="H214" i="8"/>
  <c r="H215" i="8" s="1"/>
  <c r="L213" i="8"/>
  <c r="L212" i="8"/>
  <c r="K208" i="8"/>
  <c r="J208" i="8"/>
  <c r="I208" i="8"/>
  <c r="H208" i="8"/>
  <c r="L207" i="8"/>
  <c r="L206" i="8"/>
  <c r="I204" i="8"/>
  <c r="J204" i="8"/>
  <c r="K204" i="8"/>
  <c r="H204" i="8"/>
  <c r="L199" i="8"/>
  <c r="L200" i="8"/>
  <c r="L201" i="8"/>
  <c r="L202" i="8"/>
  <c r="L203" i="8"/>
  <c r="L198" i="8"/>
  <c r="K192" i="8"/>
  <c r="J192" i="8"/>
  <c r="I192" i="8"/>
  <c r="H192" i="8"/>
  <c r="L189" i="8"/>
  <c r="L190" i="8"/>
  <c r="L191" i="8"/>
  <c r="L188" i="8"/>
  <c r="I186" i="8"/>
  <c r="J186" i="8"/>
  <c r="K186" i="8"/>
  <c r="H186" i="8"/>
  <c r="L180" i="8"/>
  <c r="L181" i="8"/>
  <c r="L182" i="8"/>
  <c r="L183" i="8"/>
  <c r="L184" i="8"/>
  <c r="L185" i="8"/>
  <c r="L179" i="8"/>
  <c r="I173" i="8"/>
  <c r="K173" i="8"/>
  <c r="H173" i="8"/>
  <c r="L172" i="8"/>
  <c r="L173" i="8" s="1"/>
  <c r="L168" i="8"/>
  <c r="L169" i="8"/>
  <c r="L167" i="8"/>
  <c r="L163" i="8"/>
  <c r="L164" i="8"/>
  <c r="L162" i="8"/>
  <c r="L155" i="8"/>
  <c r="L156" i="8" s="1"/>
  <c r="L157" i="8" s="1"/>
  <c r="L150" i="8"/>
  <c r="L151" i="8" s="1"/>
  <c r="L145" i="8"/>
  <c r="L146" i="8"/>
  <c r="L147" i="8"/>
  <c r="L144" i="8"/>
  <c r="L140" i="8"/>
  <c r="L141" i="8"/>
  <c r="L139" i="8"/>
  <c r="L136" i="8"/>
  <c r="L135" i="8"/>
  <c r="L132" i="8"/>
  <c r="L133" i="8" s="1"/>
  <c r="L123" i="8"/>
  <c r="L124" i="8"/>
  <c r="L125" i="8"/>
  <c r="L126" i="8"/>
  <c r="L127" i="8"/>
  <c r="L128" i="8"/>
  <c r="L129" i="8"/>
  <c r="L122" i="8"/>
  <c r="L110" i="8"/>
  <c r="L111" i="8"/>
  <c r="L112" i="8"/>
  <c r="L113" i="8"/>
  <c r="L115" i="8"/>
  <c r="L98" i="8"/>
  <c r="L99" i="8"/>
  <c r="L100" i="8"/>
  <c r="L101" i="8"/>
  <c r="L102" i="8"/>
  <c r="L104" i="8"/>
  <c r="L105" i="8"/>
  <c r="L97" i="8"/>
  <c r="L95" i="8"/>
  <c r="L78" i="8"/>
  <c r="L79" i="8"/>
  <c r="L80" i="8"/>
  <c r="L81" i="8"/>
  <c r="L82" i="8"/>
  <c r="L83" i="8"/>
  <c r="L84" i="8"/>
  <c r="L85" i="8"/>
  <c r="L86" i="8"/>
  <c r="L87" i="8"/>
  <c r="L88" i="8"/>
  <c r="L89" i="8"/>
  <c r="L90" i="8"/>
  <c r="L91" i="8"/>
  <c r="L77" i="8"/>
  <c r="L67" i="8"/>
  <c r="L68" i="8"/>
  <c r="L69" i="8"/>
  <c r="L70" i="8"/>
  <c r="L66" i="8"/>
  <c r="L54" i="8"/>
  <c r="L55" i="8" s="1"/>
  <c r="L51" i="8"/>
  <c r="L50" i="8"/>
  <c r="L44" i="8"/>
  <c r="L45" i="8" s="1"/>
  <c r="L41" i="8"/>
  <c r="L42" i="8" s="1"/>
  <c r="L38" i="8"/>
  <c r="L37" i="8"/>
  <c r="L31" i="8"/>
  <c r="L32" i="8"/>
  <c r="L33" i="8"/>
  <c r="L34" i="8"/>
  <c r="L30" i="8"/>
  <c r="L23" i="8"/>
  <c r="L22" i="8"/>
  <c r="L17" i="8"/>
  <c r="L18" i="8" s="1"/>
  <c r="L11" i="8"/>
  <c r="L13" i="8"/>
  <c r="L14" i="8"/>
  <c r="L10" i="8"/>
  <c r="BT84" i="8" l="1"/>
  <c r="BS71" i="8"/>
  <c r="BS72" i="8" s="1"/>
  <c r="BS73" i="8" s="1"/>
  <c r="BT191" i="8"/>
  <c r="BS165" i="8"/>
  <c r="BS35" i="8"/>
  <c r="BT229" i="8"/>
  <c r="BT99" i="8"/>
  <c r="BT237" i="8"/>
  <c r="BS249" i="8"/>
  <c r="BS250" i="8" s="1"/>
  <c r="BS251" i="8" s="1"/>
  <c r="BT125" i="8"/>
  <c r="BR208" i="8"/>
  <c r="BT206" i="8"/>
  <c r="BT208" i="8" s="1"/>
  <c r="BT188" i="8"/>
  <c r="BT41" i="8"/>
  <c r="BT42" i="8" s="1"/>
  <c r="BR42" i="8"/>
  <c r="BR106" i="8"/>
  <c r="BT97" i="8"/>
  <c r="BT155" i="8"/>
  <c r="BT156" i="8" s="1"/>
  <c r="BT157" i="8" s="1"/>
  <c r="BR156" i="8"/>
  <c r="BR157" i="8" s="1"/>
  <c r="BT220" i="8"/>
  <c r="BR230" i="8"/>
  <c r="BR231" i="8" s="1"/>
  <c r="BR232" i="8" s="1"/>
  <c r="BS13" i="8"/>
  <c r="BR13" i="8"/>
  <c r="BT13" i="8" s="1"/>
  <c r="BT70" i="8"/>
  <c r="BT198" i="8"/>
  <c r="BR204" i="8"/>
  <c r="BT31" i="8"/>
  <c r="BT225" i="8"/>
  <c r="BT181" i="8"/>
  <c r="BR137" i="8"/>
  <c r="BT135" i="8"/>
  <c r="BT137" i="8" s="1"/>
  <c r="BT94" i="8"/>
  <c r="BT95" i="8" s="1"/>
  <c r="BS95" i="8"/>
  <c r="BT202" i="8"/>
  <c r="BS214" i="8"/>
  <c r="BS215" i="8" s="1"/>
  <c r="BT200" i="8"/>
  <c r="BS106" i="8"/>
  <c r="BT224" i="8"/>
  <c r="BT183" i="8"/>
  <c r="BT14" i="8"/>
  <c r="BT82" i="8"/>
  <c r="BS52" i="8"/>
  <c r="BT163" i="8"/>
  <c r="BT38" i="8"/>
  <c r="BT141" i="8"/>
  <c r="BT69" i="8"/>
  <c r="BS230" i="8"/>
  <c r="BS231" i="8" s="1"/>
  <c r="BS232" i="8" s="1"/>
  <c r="BS144" i="8"/>
  <c r="BR144" i="8"/>
  <c r="BS204" i="8"/>
  <c r="BS209" i="8" s="1"/>
  <c r="BS216" i="8" s="1"/>
  <c r="BR39" i="8"/>
  <c r="BT37" i="8"/>
  <c r="BR151" i="8"/>
  <c r="BT150" i="8"/>
  <c r="BT151" i="8" s="1"/>
  <c r="BR238" i="8"/>
  <c r="BR239" i="8" s="1"/>
  <c r="BR240" i="8" s="1"/>
  <c r="BT236" i="8"/>
  <c r="BT238" i="8" s="1"/>
  <c r="BT239" i="8" s="1"/>
  <c r="BT240" i="8" s="1"/>
  <c r="BT132" i="8"/>
  <c r="BT133" i="8" s="1"/>
  <c r="BR133" i="8"/>
  <c r="BR116" i="8"/>
  <c r="BR117" i="8" s="1"/>
  <c r="BT110" i="8"/>
  <c r="BT116" i="8" s="1"/>
  <c r="BT117" i="8" s="1"/>
  <c r="BR249" i="8"/>
  <c r="BT247" i="8"/>
  <c r="BT249" i="8" s="1"/>
  <c r="BS170" i="8"/>
  <c r="BT179" i="8"/>
  <c r="BS190" i="8"/>
  <c r="BR190" i="8"/>
  <c r="BT190" i="8" s="1"/>
  <c r="BT122" i="8"/>
  <c r="BR189" i="8"/>
  <c r="BS189" i="8"/>
  <c r="BS192" i="8" s="1"/>
  <c r="BS142" i="8"/>
  <c r="BT104" i="8"/>
  <c r="BT184" i="8"/>
  <c r="BR52" i="8"/>
  <c r="BT51" i="8"/>
  <c r="BT52" i="8" s="1"/>
  <c r="BT66" i="8"/>
  <c r="BR71" i="8"/>
  <c r="BR72" i="8" s="1"/>
  <c r="BR73" i="8" s="1"/>
  <c r="BT162" i="8"/>
  <c r="BR165" i="8"/>
  <c r="BT128" i="8"/>
  <c r="BR35" i="8"/>
  <c r="BT30" i="8"/>
  <c r="BT129" i="8"/>
  <c r="BS39" i="8"/>
  <c r="BT90" i="8"/>
  <c r="BT228" i="8"/>
  <c r="BT68" i="8"/>
  <c r="BT185" i="8"/>
  <c r="BR214" i="8"/>
  <c r="BR215" i="8" s="1"/>
  <c r="BT213" i="8"/>
  <c r="BT214" i="8" s="1"/>
  <c r="BT215" i="8" s="1"/>
  <c r="BS116" i="8"/>
  <c r="BS117" i="8" s="1"/>
  <c r="BT136" i="8"/>
  <c r="BT223" i="8"/>
  <c r="BT164" i="8"/>
  <c r="BT222" i="8"/>
  <c r="BT167" i="8"/>
  <c r="BT170" i="8" s="1"/>
  <c r="BR170" i="8"/>
  <c r="BT67" i="8"/>
  <c r="BT89" i="8"/>
  <c r="BR92" i="8"/>
  <c r="BR245" i="8"/>
  <c r="BR250" i="8" s="1"/>
  <c r="BR251" i="8" s="1"/>
  <c r="BT139" i="8"/>
  <c r="BT142" i="8" s="1"/>
  <c r="BR142" i="8"/>
  <c r="L24" i="8"/>
  <c r="L25" i="8" s="1"/>
  <c r="L137" i="8"/>
  <c r="L214" i="8"/>
  <c r="L215" i="8" s="1"/>
  <c r="J174" i="8"/>
  <c r="J175" i="8" s="1"/>
  <c r="H174" i="8"/>
  <c r="H175" i="8" s="1"/>
  <c r="L39" i="8"/>
  <c r="L92" i="8"/>
  <c r="L106" i="8"/>
  <c r="L245" i="8"/>
  <c r="H250" i="8"/>
  <c r="L208" i="8"/>
  <c r="L170" i="8"/>
  <c r="I174" i="8"/>
  <c r="I175" i="8" s="1"/>
  <c r="H157" i="8"/>
  <c r="BQ147" i="8"/>
  <c r="C72" i="8"/>
  <c r="F72" i="8"/>
  <c r="E72" i="8"/>
  <c r="D72" i="8"/>
  <c r="L52" i="8"/>
  <c r="L35" i="8"/>
  <c r="L15" i="8"/>
  <c r="L19" i="8" s="1"/>
  <c r="J107" i="8"/>
  <c r="J118" i="8" s="1"/>
  <c r="BQ227" i="8"/>
  <c r="BQ31" i="8"/>
  <c r="BQ32" i="8"/>
  <c r="BQ164" i="8"/>
  <c r="K71" i="8"/>
  <c r="K72" i="8" s="1"/>
  <c r="K73" i="8" s="1"/>
  <c r="BP68" i="8"/>
  <c r="BQ68" i="8" s="1"/>
  <c r="BQ77" i="8"/>
  <c r="BO71" i="8"/>
  <c r="BQ66" i="8"/>
  <c r="BQ70" i="8"/>
  <c r="J250" i="8"/>
  <c r="H152" i="8"/>
  <c r="I209" i="8"/>
  <c r="I216" i="8" s="1"/>
  <c r="L148" i="8"/>
  <c r="L238" i="8"/>
  <c r="L239" i="8" s="1"/>
  <c r="L240" i="8" s="1"/>
  <c r="L142" i="8"/>
  <c r="J209" i="8"/>
  <c r="J216" i="8" s="1"/>
  <c r="H209" i="8"/>
  <c r="H216" i="8" s="1"/>
  <c r="L116" i="8"/>
  <c r="L117" i="8" s="1"/>
  <c r="J71" i="8"/>
  <c r="J72" i="8" s="1"/>
  <c r="J73" i="8" s="1"/>
  <c r="L249" i="8"/>
  <c r="L230" i="8"/>
  <c r="L231" i="8" s="1"/>
  <c r="L232" i="8" s="1"/>
  <c r="L165" i="8"/>
  <c r="K174" i="8"/>
  <c r="K175" i="8" s="1"/>
  <c r="K107" i="8"/>
  <c r="K118" i="8" s="1"/>
  <c r="L192" i="8"/>
  <c r="L71" i="8"/>
  <c r="L72" i="8" s="1"/>
  <c r="L73" i="8" s="1"/>
  <c r="L130" i="8"/>
  <c r="L186" i="8"/>
  <c r="K193" i="8"/>
  <c r="K194" i="8" s="1"/>
  <c r="L204" i="8"/>
  <c r="K152" i="8"/>
  <c r="K158" i="8" s="1"/>
  <c r="J193" i="8"/>
  <c r="J194" i="8" s="1"/>
  <c r="K209" i="8"/>
  <c r="K216" i="8" s="1"/>
  <c r="I250" i="8"/>
  <c r="I152" i="8"/>
  <c r="I158" i="8" s="1"/>
  <c r="J152" i="8"/>
  <c r="J158" i="8" s="1"/>
  <c r="H193" i="8"/>
  <c r="H194" i="8" s="1"/>
  <c r="K250" i="8"/>
  <c r="I193" i="8"/>
  <c r="I194" i="8" s="1"/>
  <c r="I107" i="8"/>
  <c r="I118" i="8" s="1"/>
  <c r="H107" i="8"/>
  <c r="H118" i="8" s="1"/>
  <c r="D137" i="8"/>
  <c r="E137" i="8"/>
  <c r="F137" i="8"/>
  <c r="M137" i="8"/>
  <c r="N137" i="8"/>
  <c r="O137" i="8"/>
  <c r="P137" i="8"/>
  <c r="R137" i="8"/>
  <c r="S137" i="8"/>
  <c r="T137" i="8"/>
  <c r="U137" i="8"/>
  <c r="W137" i="8"/>
  <c r="X137" i="8"/>
  <c r="Y137" i="8"/>
  <c r="Z137" i="8"/>
  <c r="AB137" i="8"/>
  <c r="AC137" i="8"/>
  <c r="AD137" i="8"/>
  <c r="AE137" i="8"/>
  <c r="AG137" i="8"/>
  <c r="AH137" i="8"/>
  <c r="AI137" i="8"/>
  <c r="AJ137" i="8"/>
  <c r="AL137" i="8"/>
  <c r="AM137" i="8"/>
  <c r="AQ137" i="8"/>
  <c r="AR137" i="8"/>
  <c r="AS137" i="8"/>
  <c r="AT137" i="8"/>
  <c r="AV137" i="8"/>
  <c r="AW137" i="8"/>
  <c r="AX137" i="8"/>
  <c r="AY137" i="8"/>
  <c r="BA137" i="8"/>
  <c r="BB137" i="8"/>
  <c r="BC137" i="8"/>
  <c r="BD137" i="8"/>
  <c r="BK137" i="8"/>
  <c r="BE135" i="8"/>
  <c r="AZ135" i="8"/>
  <c r="AU135" i="8"/>
  <c r="BP135" i="8"/>
  <c r="BO135" i="8"/>
  <c r="AK135" i="8"/>
  <c r="AF135" i="8"/>
  <c r="AA135" i="8"/>
  <c r="V135" i="8"/>
  <c r="Q135" i="8"/>
  <c r="G135" i="8"/>
  <c r="BE140" i="8"/>
  <c r="AZ140" i="8"/>
  <c r="AU140" i="8"/>
  <c r="AP140" i="8"/>
  <c r="AK140" i="8"/>
  <c r="AF140" i="8"/>
  <c r="AA140" i="8"/>
  <c r="V140" i="8"/>
  <c r="Q140" i="8"/>
  <c r="G140" i="8"/>
  <c r="L26" i="8" l="1"/>
  <c r="BR107" i="8"/>
  <c r="BR118" i="8" s="1"/>
  <c r="BS107" i="8"/>
  <c r="BS118" i="8" s="1"/>
  <c r="BT35" i="8"/>
  <c r="BT165" i="8"/>
  <c r="BT39" i="8"/>
  <c r="BT144" i="8"/>
  <c r="BR209" i="8"/>
  <c r="BR216" i="8" s="1"/>
  <c r="BT204" i="8"/>
  <c r="H158" i="8"/>
  <c r="BT92" i="8"/>
  <c r="BT71" i="8"/>
  <c r="BT72" i="8" s="1"/>
  <c r="BT73" i="8" s="1"/>
  <c r="BT189" i="8"/>
  <c r="BT192" i="8" s="1"/>
  <c r="BT230" i="8"/>
  <c r="BT231" i="8" s="1"/>
  <c r="BT232" i="8" s="1"/>
  <c r="BT106" i="8"/>
  <c r="BT209" i="8"/>
  <c r="BT216" i="8" s="1"/>
  <c r="BR192" i="8"/>
  <c r="L250" i="8"/>
  <c r="L251" i="8" s="1"/>
  <c r="L209" i="8"/>
  <c r="L216" i="8" s="1"/>
  <c r="L107" i="8"/>
  <c r="L118" i="8" s="1"/>
  <c r="BQ135" i="8"/>
  <c r="L174" i="8"/>
  <c r="L175" i="8" s="1"/>
  <c r="L56" i="8"/>
  <c r="L62" i="8" s="1"/>
  <c r="H251" i="8"/>
  <c r="H259" i="8" s="1"/>
  <c r="K251" i="8"/>
  <c r="K259" i="8" s="1"/>
  <c r="I251" i="8"/>
  <c r="J251" i="8"/>
  <c r="J259" i="8" s="1"/>
  <c r="BJ140" i="8"/>
  <c r="BF137" i="8"/>
  <c r="BG137" i="8"/>
  <c r="D73" i="8"/>
  <c r="F73" i="8"/>
  <c r="E73" i="8"/>
  <c r="L193" i="8"/>
  <c r="L194" i="8" s="1"/>
  <c r="L152" i="8"/>
  <c r="L158" i="8" s="1"/>
  <c r="AP135" i="8"/>
  <c r="BJ135" i="8" s="1"/>
  <c r="AN137" i="8"/>
  <c r="BH137" i="8" s="1"/>
  <c r="AO137" i="8"/>
  <c r="BI137" i="8" s="1"/>
  <c r="BT107" i="8" l="1"/>
  <c r="BT118" i="8" s="1"/>
  <c r="I259" i="8"/>
  <c r="L259" i="8"/>
  <c r="BE90" i="8"/>
  <c r="AZ90" i="8"/>
  <c r="AU90" i="8"/>
  <c r="AP90" i="8"/>
  <c r="AK90" i="8"/>
  <c r="AF90" i="8"/>
  <c r="AA90" i="8"/>
  <c r="V90" i="8"/>
  <c r="Q90" i="8"/>
  <c r="BE104" i="8"/>
  <c r="AZ104" i="8"/>
  <c r="AU104" i="8"/>
  <c r="AP104" i="8"/>
  <c r="AK104" i="8"/>
  <c r="AF104" i="8"/>
  <c r="AA104" i="8"/>
  <c r="V104" i="8"/>
  <c r="BO104" i="8"/>
  <c r="BQ104" i="8" s="1"/>
  <c r="C25" i="8" l="1"/>
  <c r="C26" i="8" s="1"/>
  <c r="Q104" i="8"/>
  <c r="G90" i="8"/>
  <c r="BJ90" i="8" s="1"/>
  <c r="G104" i="8"/>
  <c r="BJ104" i="8" l="1"/>
  <c r="BP112" i="8"/>
  <c r="BO112" i="8"/>
  <c r="BO115" i="8"/>
  <c r="BQ115" i="8" s="1"/>
  <c r="BO85" i="8"/>
  <c r="BQ85" i="8" s="1"/>
  <c r="BO82" i="8"/>
  <c r="BQ82" i="8" s="1"/>
  <c r="BO78" i="8"/>
  <c r="BO81" i="8"/>
  <c r="BQ81" i="8" s="1"/>
  <c r="BO113" i="8"/>
  <c r="BQ113" i="8" s="1"/>
  <c r="BP111" i="8"/>
  <c r="BO111" i="8"/>
  <c r="BO110" i="8"/>
  <c r="BQ110" i="8" s="1"/>
  <c r="BP102" i="8"/>
  <c r="BO102" i="8"/>
  <c r="BP100" i="8"/>
  <c r="BO100" i="8"/>
  <c r="BO99" i="8"/>
  <c r="BQ99" i="8" s="1"/>
  <c r="BO98" i="8"/>
  <c r="BQ98" i="8" s="1"/>
  <c r="BO97" i="8"/>
  <c r="BQ97" i="8" s="1"/>
  <c r="BO105" i="8"/>
  <c r="BQ105" i="8" s="1"/>
  <c r="BP94" i="8"/>
  <c r="BO94" i="8"/>
  <c r="BO89" i="8"/>
  <c r="BQ89" i="8" s="1"/>
  <c r="BO88" i="8"/>
  <c r="BQ88" i="8" s="1"/>
  <c r="BP84" i="8"/>
  <c r="BO84" i="8"/>
  <c r="BO83" i="8"/>
  <c r="BQ83" i="8" s="1"/>
  <c r="BP78" i="8"/>
  <c r="BQ111" i="8" l="1"/>
  <c r="BQ112" i="8"/>
  <c r="BQ100" i="8"/>
  <c r="BQ78" i="8"/>
  <c r="BQ84" i="8"/>
  <c r="BQ94" i="8"/>
  <c r="BQ102" i="8"/>
  <c r="AU38" i="8"/>
  <c r="AU37" i="8"/>
  <c r="AU39" i="8" l="1"/>
  <c r="BP223" i="8"/>
  <c r="BQ223" i="8" s="1"/>
  <c r="BP222" i="8"/>
  <c r="BQ222" i="8" s="1"/>
  <c r="BO220" i="8"/>
  <c r="BQ220" i="8" s="1"/>
  <c r="BP162" i="8"/>
  <c r="BO162" i="8"/>
  <c r="BM172" i="8"/>
  <c r="BN172" i="8" s="1"/>
  <c r="BS172" i="8" l="1"/>
  <c r="BS173" i="8" s="1"/>
  <c r="BS174" i="8" s="1"/>
  <c r="BS175" i="8" s="1"/>
  <c r="BR172" i="8"/>
  <c r="BQ162" i="8"/>
  <c r="BP237" i="8"/>
  <c r="BO237" i="8"/>
  <c r="BO236" i="8"/>
  <c r="BP213" i="8"/>
  <c r="BO213" i="8"/>
  <c r="BO207" i="8"/>
  <c r="BQ207" i="8" s="1"/>
  <c r="BP206" i="8"/>
  <c r="BO206" i="8"/>
  <c r="BO201" i="8"/>
  <c r="BP201" i="8"/>
  <c r="BP200" i="8"/>
  <c r="BO200" i="8"/>
  <c r="BP185" i="8"/>
  <c r="BO185" i="8"/>
  <c r="BL182" i="8"/>
  <c r="BN182" i="8" s="1"/>
  <c r="BP181" i="8"/>
  <c r="BQ181" i="8" s="1"/>
  <c r="BM146" i="8"/>
  <c r="BM145" i="8"/>
  <c r="BL145" i="8"/>
  <c r="BR182" i="8" l="1"/>
  <c r="BS182" i="8"/>
  <c r="BQ236" i="8"/>
  <c r="BO238" i="8"/>
  <c r="BT172" i="8"/>
  <c r="BT173" i="8" s="1"/>
  <c r="BT174" i="8" s="1"/>
  <c r="BT175" i="8" s="1"/>
  <c r="BR173" i="8"/>
  <c r="BR174" i="8" s="1"/>
  <c r="BR175" i="8" s="1"/>
  <c r="BQ237" i="8"/>
  <c r="BQ206" i="8"/>
  <c r="BQ200" i="8"/>
  <c r="BQ185" i="8"/>
  <c r="BN145" i="8"/>
  <c r="BQ201" i="8"/>
  <c r="BQ213" i="8"/>
  <c r="BM127" i="8"/>
  <c r="BL127" i="8"/>
  <c r="BM123" i="8"/>
  <c r="BN123" i="8" s="1"/>
  <c r="BP122" i="8"/>
  <c r="BQ122" i="8" s="1"/>
  <c r="BO50" i="8"/>
  <c r="BQ50" i="8" s="1"/>
  <c r="BP34" i="8"/>
  <c r="BO34" i="8"/>
  <c r="BP30" i="8"/>
  <c r="BO30" i="8"/>
  <c r="BM22" i="8"/>
  <c r="BN22" i="8" s="1"/>
  <c r="BM11" i="8"/>
  <c r="BL11" i="8"/>
  <c r="BP229" i="8"/>
  <c r="BO229" i="8"/>
  <c r="BO224" i="8"/>
  <c r="BQ224" i="8" s="1"/>
  <c r="BO203" i="8"/>
  <c r="BQ203" i="8" s="1"/>
  <c r="BP198" i="8"/>
  <c r="BO198" i="8"/>
  <c r="BP184" i="8"/>
  <c r="BO184" i="8"/>
  <c r="BL180" i="8"/>
  <c r="BN180" i="8" s="1"/>
  <c r="BP167" i="8"/>
  <c r="BQ167" i="8" s="1"/>
  <c r="BL146" i="8"/>
  <c r="BN146" i="8" s="1"/>
  <c r="BM126" i="8"/>
  <c r="BN126" i="8" s="1"/>
  <c r="BM124" i="8"/>
  <c r="BL124" i="8"/>
  <c r="BP51" i="8"/>
  <c r="BO51" i="8"/>
  <c r="BO37" i="8"/>
  <c r="BQ37" i="8" s="1"/>
  <c r="BP33" i="8"/>
  <c r="BO33" i="8"/>
  <c r="BM23" i="8"/>
  <c r="BL23" i="8"/>
  <c r="BE86" i="8"/>
  <c r="AZ86" i="8"/>
  <c r="AU86" i="8"/>
  <c r="AP86" i="8"/>
  <c r="AK86" i="8"/>
  <c r="AF86" i="8"/>
  <c r="AA86" i="8"/>
  <c r="V86" i="8"/>
  <c r="Q86" i="8"/>
  <c r="G86" i="8"/>
  <c r="BE228" i="8"/>
  <c r="AZ228" i="8"/>
  <c r="AU228" i="8"/>
  <c r="AP228" i="8"/>
  <c r="AK228" i="8"/>
  <c r="AF228" i="8"/>
  <c r="AA228" i="8"/>
  <c r="V228" i="8"/>
  <c r="Q228" i="8"/>
  <c r="G228" i="8"/>
  <c r="BE221" i="8"/>
  <c r="AZ221" i="8"/>
  <c r="AU221" i="8"/>
  <c r="AP221" i="8"/>
  <c r="AK221" i="8"/>
  <c r="AF221" i="8"/>
  <c r="AA221" i="8"/>
  <c r="V221" i="8"/>
  <c r="Q221" i="8"/>
  <c r="G221" i="8"/>
  <c r="BE190" i="8"/>
  <c r="AZ190" i="8"/>
  <c r="AU190" i="8"/>
  <c r="AP190" i="8"/>
  <c r="AK190" i="8"/>
  <c r="AF190" i="8"/>
  <c r="V190" i="8"/>
  <c r="Q190" i="8"/>
  <c r="BK42" i="8"/>
  <c r="BM42" i="8"/>
  <c r="BL42" i="8"/>
  <c r="BP42" i="8"/>
  <c r="BO42" i="8"/>
  <c r="BE41" i="8"/>
  <c r="BE42" i="8" s="1"/>
  <c r="AZ41" i="8"/>
  <c r="AZ42" i="8" s="1"/>
  <c r="AU41" i="8"/>
  <c r="AU42" i="8" s="1"/>
  <c r="AP41" i="8"/>
  <c r="AP42" i="8" s="1"/>
  <c r="AK41" i="8"/>
  <c r="AK42" i="8" s="1"/>
  <c r="AF41" i="8"/>
  <c r="AF42" i="8" s="1"/>
  <c r="AA41" i="8"/>
  <c r="AA42" i="8" s="1"/>
  <c r="V41" i="8"/>
  <c r="V42" i="8" s="1"/>
  <c r="Q41" i="8"/>
  <c r="Q42" i="8" s="1"/>
  <c r="G41" i="8"/>
  <c r="G127" i="8"/>
  <c r="Q127" i="8"/>
  <c r="V127" i="8"/>
  <c r="AA127" i="8"/>
  <c r="AF127" i="8"/>
  <c r="AK127" i="8"/>
  <c r="AP127" i="8"/>
  <c r="AU127" i="8"/>
  <c r="AZ127" i="8"/>
  <c r="BE127" i="8"/>
  <c r="BS126" i="8" l="1"/>
  <c r="BR126" i="8"/>
  <c r="BS22" i="8"/>
  <c r="BR22" i="8"/>
  <c r="BR145" i="8"/>
  <c r="BS145" i="8"/>
  <c r="BR180" i="8"/>
  <c r="BS180" i="8"/>
  <c r="BS186" i="8" s="1"/>
  <c r="BS193" i="8" s="1"/>
  <c r="BS194" i="8" s="1"/>
  <c r="BS146" i="8"/>
  <c r="BT146" i="8" s="1"/>
  <c r="BR146" i="8"/>
  <c r="BS123" i="8"/>
  <c r="BR123" i="8"/>
  <c r="BT182" i="8"/>
  <c r="BJ228" i="8"/>
  <c r="BJ127" i="8"/>
  <c r="BJ221" i="8"/>
  <c r="BQ229" i="8"/>
  <c r="BQ198" i="8"/>
  <c r="BJ86" i="8"/>
  <c r="G42" i="8"/>
  <c r="BJ42" i="8" s="1"/>
  <c r="BJ41" i="8"/>
  <c r="BQ34" i="8"/>
  <c r="BN11" i="8"/>
  <c r="BQ184" i="8"/>
  <c r="BN23" i="8"/>
  <c r="BQ33" i="8"/>
  <c r="BQ51" i="8"/>
  <c r="BN124" i="8"/>
  <c r="BQ30" i="8"/>
  <c r="BO35" i="8"/>
  <c r="BN127" i="8"/>
  <c r="BP35" i="8"/>
  <c r="G190" i="8"/>
  <c r="BJ190" i="8" s="1"/>
  <c r="BN42" i="8"/>
  <c r="BQ42" i="8"/>
  <c r="M71" i="8"/>
  <c r="O71" i="8"/>
  <c r="P71" i="8"/>
  <c r="BT126" i="8" l="1"/>
  <c r="BT123" i="8"/>
  <c r="BT145" i="8"/>
  <c r="BT148" i="8" s="1"/>
  <c r="BR148" i="8"/>
  <c r="BS23" i="8"/>
  <c r="BS24" i="8" s="1"/>
  <c r="BS25" i="8" s="1"/>
  <c r="BR23" i="8"/>
  <c r="BS148" i="8"/>
  <c r="BS124" i="8"/>
  <c r="BS130" i="8" s="1"/>
  <c r="BR124" i="8"/>
  <c r="BT124" i="8" s="1"/>
  <c r="BS127" i="8"/>
  <c r="BR127" i="8"/>
  <c r="BR11" i="8"/>
  <c r="BS11" i="8"/>
  <c r="BT180" i="8"/>
  <c r="BT186" i="8" s="1"/>
  <c r="BT193" i="8" s="1"/>
  <c r="BT194" i="8" s="1"/>
  <c r="BR186" i="8"/>
  <c r="BR193" i="8" s="1"/>
  <c r="BR194" i="8" s="1"/>
  <c r="BT22" i="8"/>
  <c r="BK232" i="8"/>
  <c r="BK157" i="8"/>
  <c r="BR24" i="8" l="1"/>
  <c r="BT23" i="8"/>
  <c r="BR130" i="8"/>
  <c r="BT11" i="8"/>
  <c r="BT127" i="8"/>
  <c r="BT130" i="8" s="1"/>
  <c r="BT152" i="8" s="1"/>
  <c r="BT158" i="8" s="1"/>
  <c r="BS152" i="8"/>
  <c r="BS158" i="8" s="1"/>
  <c r="BR152" i="8"/>
  <c r="BR158" i="8" s="1"/>
  <c r="G201" i="8"/>
  <c r="BT24" i="8" l="1"/>
  <c r="BT25" i="8" s="1"/>
  <c r="BR25" i="8"/>
  <c r="X256" i="8"/>
  <c r="X257" i="8" s="1"/>
  <c r="AT249" i="8"/>
  <c r="AS249" i="8"/>
  <c r="AR249" i="8"/>
  <c r="AQ249" i="8"/>
  <c r="AU248" i="8"/>
  <c r="AU247" i="8"/>
  <c r="AT245" i="8"/>
  <c r="AS245" i="8"/>
  <c r="AR245" i="8"/>
  <c r="AQ245" i="8"/>
  <c r="AU244" i="8"/>
  <c r="AU245" i="8" s="1"/>
  <c r="AT256" i="8"/>
  <c r="AT257" i="8" s="1"/>
  <c r="AT258" i="8" s="1"/>
  <c r="AS256" i="8"/>
  <c r="AS257" i="8" s="1"/>
  <c r="AS258" i="8" s="1"/>
  <c r="AR256" i="8"/>
  <c r="AR257" i="8" s="1"/>
  <c r="AR258" i="8" s="1"/>
  <c r="AQ256" i="8"/>
  <c r="AQ257" i="8" s="1"/>
  <c r="AQ258" i="8" s="1"/>
  <c r="AU255" i="8"/>
  <c r="AU256" i="8" s="1"/>
  <c r="AU257" i="8" s="1"/>
  <c r="AU258" i="8" s="1"/>
  <c r="AT238" i="8"/>
  <c r="AT239" i="8" s="1"/>
  <c r="AT240" i="8" s="1"/>
  <c r="AS238" i="8"/>
  <c r="AS239" i="8" s="1"/>
  <c r="AS240" i="8" s="1"/>
  <c r="AR238" i="8"/>
  <c r="AR239" i="8" s="1"/>
  <c r="AR240" i="8" s="1"/>
  <c r="AQ238" i="8"/>
  <c r="AQ239" i="8" s="1"/>
  <c r="AQ240" i="8" s="1"/>
  <c r="AU237" i="8"/>
  <c r="AU236" i="8"/>
  <c r="AT230" i="8"/>
  <c r="AT231" i="8" s="1"/>
  <c r="AT232" i="8" s="1"/>
  <c r="AS230" i="8"/>
  <c r="AS231" i="8" s="1"/>
  <c r="AS232" i="8" s="1"/>
  <c r="AR230" i="8"/>
  <c r="AQ230" i="8"/>
  <c r="AU229" i="8"/>
  <c r="AU227" i="8"/>
  <c r="AU225" i="8"/>
  <c r="AU224" i="8"/>
  <c r="AU223" i="8"/>
  <c r="AU222" i="8"/>
  <c r="AU220" i="8"/>
  <c r="AT214" i="8"/>
  <c r="AT215" i="8" s="1"/>
  <c r="AS214" i="8"/>
  <c r="AS215" i="8" s="1"/>
  <c r="AR214" i="8"/>
  <c r="AR215" i="8" s="1"/>
  <c r="AQ214" i="8"/>
  <c r="AQ215" i="8" s="1"/>
  <c r="AU213" i="8"/>
  <c r="AU212" i="8"/>
  <c r="AT208" i="8"/>
  <c r="AS208" i="8"/>
  <c r="AR208" i="8"/>
  <c r="AQ208" i="8"/>
  <c r="AU207" i="8"/>
  <c r="AU206" i="8"/>
  <c r="AT204" i="8"/>
  <c r="AS204" i="8"/>
  <c r="AR204" i="8"/>
  <c r="AQ204" i="8"/>
  <c r="AU203" i="8"/>
  <c r="AU202" i="8"/>
  <c r="AU201" i="8"/>
  <c r="AU200" i="8"/>
  <c r="AU199" i="8"/>
  <c r="AU198" i="8"/>
  <c r="AT192" i="8"/>
  <c r="AS192" i="8"/>
  <c r="AR192" i="8"/>
  <c r="AQ192" i="8"/>
  <c r="AU191" i="8"/>
  <c r="AU189" i="8"/>
  <c r="AU188" i="8"/>
  <c r="AT186" i="8"/>
  <c r="AS186" i="8"/>
  <c r="AR186" i="8"/>
  <c r="AQ186" i="8"/>
  <c r="AU185" i="8"/>
  <c r="AU184" i="8"/>
  <c r="AU183" i="8"/>
  <c r="AU182" i="8"/>
  <c r="AU181" i="8"/>
  <c r="AU180" i="8"/>
  <c r="AU179" i="8"/>
  <c r="AT173" i="8"/>
  <c r="AS173" i="8"/>
  <c r="AR173" i="8"/>
  <c r="AQ173" i="8"/>
  <c r="AU172" i="8"/>
  <c r="AU173" i="8" s="1"/>
  <c r="AT170" i="8"/>
  <c r="AS170" i="8"/>
  <c r="AR170" i="8"/>
  <c r="AQ170" i="8"/>
  <c r="AU169" i="8"/>
  <c r="AU168" i="8"/>
  <c r="AU167" i="8"/>
  <c r="AT165" i="8"/>
  <c r="AS165" i="8"/>
  <c r="AR165" i="8"/>
  <c r="AQ165" i="8"/>
  <c r="AU164" i="8"/>
  <c r="AU163" i="8"/>
  <c r="AU162" i="8"/>
  <c r="AT156" i="8"/>
  <c r="AT157" i="8" s="1"/>
  <c r="AS156" i="8"/>
  <c r="AS157" i="8" s="1"/>
  <c r="AR156" i="8"/>
  <c r="AQ156" i="8"/>
  <c r="AU155" i="8"/>
  <c r="AT151" i="8"/>
  <c r="AS151" i="8"/>
  <c r="AR151" i="8"/>
  <c r="AQ151" i="8"/>
  <c r="AU150" i="8"/>
  <c r="AU151" i="8" s="1"/>
  <c r="AT148" i="8"/>
  <c r="AS148" i="8"/>
  <c r="AR148" i="8"/>
  <c r="AQ148" i="8"/>
  <c r="AU147" i="8"/>
  <c r="AU146" i="8"/>
  <c r="AU145" i="8"/>
  <c r="AU144" i="8"/>
  <c r="AT142" i="8"/>
  <c r="AS142" i="8"/>
  <c r="AR142" i="8"/>
  <c r="AQ142" i="8"/>
  <c r="AU141" i="8"/>
  <c r="AU139" i="8"/>
  <c r="AU136" i="8"/>
  <c r="AT133" i="8"/>
  <c r="AS133" i="8"/>
  <c r="AR133" i="8"/>
  <c r="AQ133" i="8"/>
  <c r="AU132" i="8"/>
  <c r="AU133" i="8" s="1"/>
  <c r="AT130" i="8"/>
  <c r="AS130" i="8"/>
  <c r="AR130" i="8"/>
  <c r="AQ130" i="8"/>
  <c r="AU129" i="8"/>
  <c r="AU128" i="8"/>
  <c r="AU126" i="8"/>
  <c r="AU125" i="8"/>
  <c r="AU124" i="8"/>
  <c r="AU123" i="8"/>
  <c r="AU122" i="8"/>
  <c r="AT116" i="8"/>
  <c r="AT117" i="8" s="1"/>
  <c r="AS116" i="8"/>
  <c r="AS117" i="8" s="1"/>
  <c r="AR116" i="8"/>
  <c r="AQ116" i="8"/>
  <c r="AU115" i="8"/>
  <c r="AU113" i="8"/>
  <c r="AU112" i="8"/>
  <c r="AU111" i="8"/>
  <c r="AU110" i="8"/>
  <c r="AT106" i="8"/>
  <c r="AS106" i="8"/>
  <c r="AR106" i="8"/>
  <c r="AQ106" i="8"/>
  <c r="AU105" i="8"/>
  <c r="AU102" i="8"/>
  <c r="AU101" i="8"/>
  <c r="AU100" i="8"/>
  <c r="AU99" i="8"/>
  <c r="AU98" i="8"/>
  <c r="AU97" i="8"/>
  <c r="AT95" i="8"/>
  <c r="AS95" i="8"/>
  <c r="AR95" i="8"/>
  <c r="AQ95" i="8"/>
  <c r="AU94" i="8"/>
  <c r="AU95" i="8" s="1"/>
  <c r="AU91" i="8"/>
  <c r="AU89" i="8"/>
  <c r="AU88" i="8"/>
  <c r="AU87" i="8"/>
  <c r="AU85" i="8"/>
  <c r="AU84" i="8"/>
  <c r="AU83" i="8"/>
  <c r="AU82" i="8"/>
  <c r="AU81" i="8"/>
  <c r="AU80" i="8"/>
  <c r="AU79" i="8"/>
  <c r="AU78" i="8"/>
  <c r="AU77" i="8"/>
  <c r="AT71" i="8"/>
  <c r="AT72" i="8" s="1"/>
  <c r="AT73" i="8" s="1"/>
  <c r="AS71" i="8"/>
  <c r="AS72" i="8" s="1"/>
  <c r="AS73" i="8" s="1"/>
  <c r="AR71" i="8"/>
  <c r="AQ71" i="8"/>
  <c r="AU70" i="8"/>
  <c r="AU69" i="8"/>
  <c r="AU68" i="8"/>
  <c r="AU67" i="8"/>
  <c r="AU66" i="8"/>
  <c r="AT55" i="8"/>
  <c r="AS55" i="8"/>
  <c r="AR55" i="8"/>
  <c r="AQ55" i="8"/>
  <c r="AU54" i="8"/>
  <c r="AU55" i="8" s="1"/>
  <c r="AU51" i="8"/>
  <c r="AU50" i="8"/>
  <c r="AU52" i="8" s="1"/>
  <c r="AT45" i="8"/>
  <c r="AS45" i="8"/>
  <c r="AR45" i="8"/>
  <c r="AQ45" i="8"/>
  <c r="AU44" i="8"/>
  <c r="AU45" i="8" s="1"/>
  <c r="AT35" i="8"/>
  <c r="AS35" i="8"/>
  <c r="AR35" i="8"/>
  <c r="AQ35" i="8"/>
  <c r="AU34" i="8"/>
  <c r="AU33" i="8"/>
  <c r="AU32" i="8"/>
  <c r="AU31" i="8"/>
  <c r="AU30" i="8"/>
  <c r="AT24" i="8"/>
  <c r="AT25" i="8" s="1"/>
  <c r="AS24" i="8"/>
  <c r="AS25" i="8" s="1"/>
  <c r="AR24" i="8"/>
  <c r="AR25" i="8" s="1"/>
  <c r="AQ24" i="8"/>
  <c r="AQ25" i="8" s="1"/>
  <c r="AU23" i="8"/>
  <c r="AU22" i="8"/>
  <c r="AT18" i="8"/>
  <c r="AS18" i="8"/>
  <c r="AR18" i="8"/>
  <c r="AQ18" i="8"/>
  <c r="AU17" i="8"/>
  <c r="AU18" i="8" s="1"/>
  <c r="AT15" i="8"/>
  <c r="AS15" i="8"/>
  <c r="AR15" i="8"/>
  <c r="AR19" i="8" s="1"/>
  <c r="AQ15" i="8"/>
  <c r="AU14" i="8"/>
  <c r="AU13" i="8"/>
  <c r="AU11" i="8"/>
  <c r="AU10" i="8"/>
  <c r="P249" i="8"/>
  <c r="O249" i="8"/>
  <c r="N249" i="8"/>
  <c r="M249" i="8"/>
  <c r="Q248" i="8"/>
  <c r="Q247" i="8"/>
  <c r="P245" i="8"/>
  <c r="O245" i="8"/>
  <c r="N245" i="8"/>
  <c r="M245" i="8"/>
  <c r="Q244" i="8"/>
  <c r="Q245" i="8" s="1"/>
  <c r="P256" i="8"/>
  <c r="P257" i="8" s="1"/>
  <c r="P258" i="8" s="1"/>
  <c r="O256" i="8"/>
  <c r="O257" i="8" s="1"/>
  <c r="O258" i="8" s="1"/>
  <c r="N256" i="8"/>
  <c r="N257" i="8" s="1"/>
  <c r="N258" i="8" s="1"/>
  <c r="M256" i="8"/>
  <c r="M257" i="8" s="1"/>
  <c r="M258" i="8" s="1"/>
  <c r="Q255" i="8"/>
  <c r="Q256" i="8" s="1"/>
  <c r="Q257" i="8" s="1"/>
  <c r="Q258" i="8" s="1"/>
  <c r="P238" i="8"/>
  <c r="P239" i="8" s="1"/>
  <c r="P240" i="8" s="1"/>
  <c r="O238" i="8"/>
  <c r="O239" i="8" s="1"/>
  <c r="O240" i="8" s="1"/>
  <c r="N238" i="8"/>
  <c r="N239" i="8" s="1"/>
  <c r="N240" i="8" s="1"/>
  <c r="M238" i="8"/>
  <c r="M239" i="8" s="1"/>
  <c r="M240" i="8" s="1"/>
  <c r="Q237" i="8"/>
  <c r="Q236" i="8"/>
  <c r="P230" i="8"/>
  <c r="P231" i="8" s="1"/>
  <c r="P232" i="8" s="1"/>
  <c r="N230" i="8"/>
  <c r="N231" i="8" s="1"/>
  <c r="N232" i="8" s="1"/>
  <c r="M230" i="8"/>
  <c r="M231" i="8" s="1"/>
  <c r="M232" i="8" s="1"/>
  <c r="Q229" i="8"/>
  <c r="O230" i="8"/>
  <c r="O231" i="8" s="1"/>
  <c r="O232" i="8" s="1"/>
  <c r="Q225" i="8"/>
  <c r="Q224" i="8"/>
  <c r="Q223" i="8"/>
  <c r="Q222" i="8"/>
  <c r="Q220" i="8"/>
  <c r="P214" i="8"/>
  <c r="P215" i="8" s="1"/>
  <c r="O214" i="8"/>
  <c r="O215" i="8" s="1"/>
  <c r="N214" i="8"/>
  <c r="N215" i="8" s="1"/>
  <c r="M214" i="8"/>
  <c r="M215" i="8" s="1"/>
  <c r="Q213" i="8"/>
  <c r="Q212" i="8"/>
  <c r="P208" i="8"/>
  <c r="N208" i="8"/>
  <c r="M208" i="8"/>
  <c r="Q207" i="8"/>
  <c r="Q206" i="8"/>
  <c r="N204" i="8"/>
  <c r="N209" i="8" s="1"/>
  <c r="M204" i="8"/>
  <c r="Q203" i="8"/>
  <c r="Q202" i="8"/>
  <c r="Q201" i="8"/>
  <c r="Q199" i="8"/>
  <c r="P192" i="8"/>
  <c r="O192" i="8"/>
  <c r="N192" i="8"/>
  <c r="M192" i="8"/>
  <c r="Q191" i="8"/>
  <c r="Q189" i="8"/>
  <c r="Q188" i="8"/>
  <c r="N186" i="8"/>
  <c r="M186" i="8"/>
  <c r="Q185" i="8"/>
  <c r="Q184" i="8"/>
  <c r="Q183" i="8"/>
  <c r="Q182" i="8"/>
  <c r="Q181" i="8"/>
  <c r="Q179" i="8"/>
  <c r="P173" i="8"/>
  <c r="O173" i="8"/>
  <c r="N173" i="8"/>
  <c r="M173" i="8"/>
  <c r="Q172" i="8"/>
  <c r="Q173" i="8" s="1"/>
  <c r="N170" i="8"/>
  <c r="M170" i="8"/>
  <c r="P170" i="8"/>
  <c r="O170" i="8"/>
  <c r="Q168" i="8"/>
  <c r="Q167" i="8"/>
  <c r="P165" i="8"/>
  <c r="N165" i="8"/>
  <c r="M165" i="8"/>
  <c r="Q164" i="8"/>
  <c r="Q163" i="8"/>
  <c r="Q162" i="8"/>
  <c r="P156" i="8"/>
  <c r="P157" i="8" s="1"/>
  <c r="O156" i="8"/>
  <c r="O157" i="8" s="1"/>
  <c r="N156" i="8"/>
  <c r="N157" i="8" s="1"/>
  <c r="M156" i="8"/>
  <c r="Q155" i="8"/>
  <c r="P151" i="8"/>
  <c r="O151" i="8"/>
  <c r="N151" i="8"/>
  <c r="M151" i="8"/>
  <c r="Q150" i="8"/>
  <c r="Q151" i="8" s="1"/>
  <c r="N148" i="8"/>
  <c r="M148" i="8"/>
  <c r="Q147" i="8"/>
  <c r="P148" i="8"/>
  <c r="O148" i="8"/>
  <c r="Q145" i="8"/>
  <c r="Q144" i="8"/>
  <c r="P142" i="8"/>
  <c r="O142" i="8"/>
  <c r="N142" i="8"/>
  <c r="M142" i="8"/>
  <c r="Q141" i="8"/>
  <c r="Q139" i="8"/>
  <c r="Q136" i="8"/>
  <c r="Q137" i="8" s="1"/>
  <c r="P133" i="8"/>
  <c r="O133" i="8"/>
  <c r="N133" i="8"/>
  <c r="M133" i="8"/>
  <c r="Q132" i="8"/>
  <c r="Q133" i="8" s="1"/>
  <c r="N130" i="8"/>
  <c r="M130" i="8"/>
  <c r="Q129" i="8"/>
  <c r="Q128" i="8"/>
  <c r="P130" i="8"/>
  <c r="O130" i="8"/>
  <c r="Q125" i="8"/>
  <c r="Q124" i="8"/>
  <c r="Q123" i="8"/>
  <c r="Q122" i="8"/>
  <c r="N116" i="8"/>
  <c r="N117" i="8" s="1"/>
  <c r="M116" i="8"/>
  <c r="M117" i="8" s="1"/>
  <c r="Q113" i="8"/>
  <c r="Q111" i="8"/>
  <c r="Q110" i="8"/>
  <c r="N106" i="8"/>
  <c r="M106" i="8"/>
  <c r="Q105" i="8"/>
  <c r="Q102" i="8"/>
  <c r="Q100" i="8"/>
  <c r="Q98" i="8"/>
  <c r="Q97" i="8"/>
  <c r="N95" i="8"/>
  <c r="M95" i="8"/>
  <c r="P95" i="8"/>
  <c r="O95" i="8"/>
  <c r="Q91" i="8"/>
  <c r="Q89" i="8"/>
  <c r="Q88" i="8"/>
  <c r="Q87" i="8"/>
  <c r="Q85" i="8"/>
  <c r="Q84" i="8"/>
  <c r="Q83" i="8"/>
  <c r="Q82" i="8"/>
  <c r="Q81" i="8"/>
  <c r="Q80" i="8"/>
  <c r="Q79" i="8"/>
  <c r="Q78" i="8"/>
  <c r="Q77" i="8"/>
  <c r="P72" i="8"/>
  <c r="O72" i="8"/>
  <c r="N72" i="8"/>
  <c r="M72" i="8"/>
  <c r="Q70" i="8"/>
  <c r="Q69" i="8"/>
  <c r="Q68" i="8"/>
  <c r="Q67" i="8"/>
  <c r="Q66" i="8"/>
  <c r="Q50" i="8"/>
  <c r="Q44" i="8"/>
  <c r="Q45" i="8" s="1"/>
  <c r="Q38" i="8"/>
  <c r="Q37" i="8"/>
  <c r="Q34" i="8"/>
  <c r="Q33" i="8"/>
  <c r="Q32" i="8"/>
  <c r="Q31" i="8"/>
  <c r="Q23" i="8"/>
  <c r="Q22" i="8"/>
  <c r="Q17" i="8"/>
  <c r="Q18" i="8" s="1"/>
  <c r="Q14" i="8"/>
  <c r="Q13" i="8"/>
  <c r="Q11" i="8"/>
  <c r="V10" i="8"/>
  <c r="V11" i="8"/>
  <c r="V13" i="8"/>
  <c r="V14" i="8"/>
  <c r="V17" i="8"/>
  <c r="V18" i="8" s="1"/>
  <c r="V22" i="8"/>
  <c r="V23" i="8"/>
  <c r="V30" i="8"/>
  <c r="V31" i="8"/>
  <c r="V32" i="8"/>
  <c r="V33" i="8"/>
  <c r="V34" i="8"/>
  <c r="V37" i="8"/>
  <c r="V44" i="8"/>
  <c r="V45" i="8" s="1"/>
  <c r="V50" i="8"/>
  <c r="V51" i="8"/>
  <c r="V54" i="8"/>
  <c r="V55" i="8" s="1"/>
  <c r="V67" i="8"/>
  <c r="V68" i="8"/>
  <c r="R71" i="8"/>
  <c r="S71" i="8"/>
  <c r="V77" i="8"/>
  <c r="V78" i="8"/>
  <c r="V79" i="8"/>
  <c r="V80" i="8"/>
  <c r="V81" i="8"/>
  <c r="V82" i="8"/>
  <c r="V83" i="8"/>
  <c r="V84" i="8"/>
  <c r="V85" i="8"/>
  <c r="V87" i="8"/>
  <c r="V88" i="8"/>
  <c r="V89" i="8"/>
  <c r="V91" i="8"/>
  <c r="V94" i="8"/>
  <c r="V95" i="8" s="1"/>
  <c r="R95" i="8"/>
  <c r="S95" i="8"/>
  <c r="T95" i="8"/>
  <c r="U95" i="8"/>
  <c r="V97" i="8"/>
  <c r="V98" i="8"/>
  <c r="V99" i="8"/>
  <c r="V100" i="8"/>
  <c r="V101" i="8"/>
  <c r="V102" i="8"/>
  <c r="V105" i="8"/>
  <c r="R106" i="8"/>
  <c r="S106" i="8"/>
  <c r="T106" i="8"/>
  <c r="U106" i="8"/>
  <c r="V110" i="8"/>
  <c r="V111" i="8"/>
  <c r="V112" i="8"/>
  <c r="V113" i="8"/>
  <c r="V115" i="8"/>
  <c r="R116" i="8"/>
  <c r="R117" i="8" s="1"/>
  <c r="S116" i="8"/>
  <c r="S117" i="8" s="1"/>
  <c r="T116" i="8"/>
  <c r="T117" i="8" s="1"/>
  <c r="U116" i="8"/>
  <c r="U117" i="8" s="1"/>
  <c r="V122" i="8"/>
  <c r="V123" i="8"/>
  <c r="V124" i="8"/>
  <c r="V125" i="8"/>
  <c r="V126" i="8"/>
  <c r="V129" i="8"/>
  <c r="R130" i="8"/>
  <c r="S130" i="8"/>
  <c r="V132" i="8"/>
  <c r="V133" i="8" s="1"/>
  <c r="R133" i="8"/>
  <c r="S133" i="8"/>
  <c r="T133" i="8"/>
  <c r="U133" i="8"/>
  <c r="V139" i="8"/>
  <c r="V141" i="8"/>
  <c r="S142" i="8"/>
  <c r="T142" i="8"/>
  <c r="V144" i="8"/>
  <c r="V145" i="8"/>
  <c r="V146" i="8"/>
  <c r="V147" i="8"/>
  <c r="R148" i="8"/>
  <c r="S148" i="8"/>
  <c r="T148" i="8"/>
  <c r="U148" i="8"/>
  <c r="V150" i="8"/>
  <c r="V151" i="8" s="1"/>
  <c r="R151" i="8"/>
  <c r="S151" i="8"/>
  <c r="T151" i="8"/>
  <c r="U151" i="8"/>
  <c r="V155" i="8"/>
  <c r="R156" i="8"/>
  <c r="R157" i="8" s="1"/>
  <c r="S156" i="8"/>
  <c r="S157" i="8" s="1"/>
  <c r="T156" i="8"/>
  <c r="T157" i="8" s="1"/>
  <c r="U156" i="8"/>
  <c r="U157" i="8" s="1"/>
  <c r="V162" i="8"/>
  <c r="V163" i="8"/>
  <c r="V164" i="8"/>
  <c r="R165" i="8"/>
  <c r="S165" i="8"/>
  <c r="T165" i="8"/>
  <c r="U165" i="8"/>
  <c r="V167" i="8"/>
  <c r="V168" i="8"/>
  <c r="V169" i="8"/>
  <c r="R170" i="8"/>
  <c r="S170" i="8"/>
  <c r="T170" i="8"/>
  <c r="U170" i="8"/>
  <c r="V172" i="8"/>
  <c r="V173" i="8" s="1"/>
  <c r="R173" i="8"/>
  <c r="S173" i="8"/>
  <c r="T173" i="8"/>
  <c r="U173" i="8"/>
  <c r="V179" i="8"/>
  <c r="T186" i="8"/>
  <c r="V181" i="8"/>
  <c r="V182" i="8"/>
  <c r="V183" i="8"/>
  <c r="V184" i="8"/>
  <c r="V185" i="8"/>
  <c r="R186" i="8"/>
  <c r="S186" i="8"/>
  <c r="V188" i="8"/>
  <c r="V189" i="8"/>
  <c r="V191" i="8"/>
  <c r="R192" i="8"/>
  <c r="S192" i="8"/>
  <c r="T192" i="8"/>
  <c r="U192" i="8"/>
  <c r="V198" i="8"/>
  <c r="V199" i="8"/>
  <c r="V200" i="8"/>
  <c r="V201" i="8"/>
  <c r="V202" i="8"/>
  <c r="V203" i="8"/>
  <c r="R204" i="8"/>
  <c r="S204" i="8"/>
  <c r="T204" i="8"/>
  <c r="U204" i="8"/>
  <c r="V206" i="8"/>
  <c r="V207" i="8"/>
  <c r="R208" i="8"/>
  <c r="S208" i="8"/>
  <c r="T208" i="8"/>
  <c r="U208" i="8"/>
  <c r="V212" i="8"/>
  <c r="V213" i="8"/>
  <c r="R214" i="8"/>
  <c r="R215" i="8" s="1"/>
  <c r="S214" i="8"/>
  <c r="S215" i="8" s="1"/>
  <c r="T214" i="8"/>
  <c r="T215" i="8" s="1"/>
  <c r="U214" i="8"/>
  <c r="U215" i="8" s="1"/>
  <c r="V220" i="8"/>
  <c r="V222" i="8"/>
  <c r="V224" i="8"/>
  <c r="V225" i="8"/>
  <c r="V227" i="8"/>
  <c r="V229" i="8"/>
  <c r="R230" i="8"/>
  <c r="R231" i="8" s="1"/>
  <c r="R232" i="8" s="1"/>
  <c r="S230" i="8"/>
  <c r="S231" i="8" s="1"/>
  <c r="S232" i="8" s="1"/>
  <c r="V236" i="8"/>
  <c r="V237" i="8"/>
  <c r="R238" i="8"/>
  <c r="R239" i="8" s="1"/>
  <c r="R240" i="8" s="1"/>
  <c r="S238" i="8"/>
  <c r="S239" i="8" s="1"/>
  <c r="S240" i="8" s="1"/>
  <c r="T238" i="8"/>
  <c r="T239" i="8" s="1"/>
  <c r="T240" i="8" s="1"/>
  <c r="U238" i="8"/>
  <c r="U239" i="8" s="1"/>
  <c r="U240" i="8" s="1"/>
  <c r="V255" i="8"/>
  <c r="V256" i="8" s="1"/>
  <c r="V257" i="8" s="1"/>
  <c r="V258" i="8" s="1"/>
  <c r="R256" i="8"/>
  <c r="R257" i="8" s="1"/>
  <c r="R258" i="8" s="1"/>
  <c r="S256" i="8"/>
  <c r="S257" i="8" s="1"/>
  <c r="S258" i="8" s="1"/>
  <c r="T256" i="8"/>
  <c r="T257" i="8" s="1"/>
  <c r="T258" i="8" s="1"/>
  <c r="U256" i="8"/>
  <c r="U257" i="8" s="1"/>
  <c r="U258" i="8" s="1"/>
  <c r="V244" i="8"/>
  <c r="V245" i="8" s="1"/>
  <c r="R245" i="8"/>
  <c r="S245" i="8"/>
  <c r="T245" i="8"/>
  <c r="U245" i="8"/>
  <c r="V247" i="8"/>
  <c r="V248" i="8"/>
  <c r="R249" i="8"/>
  <c r="S249" i="8"/>
  <c r="T249" i="8"/>
  <c r="M209" i="8" l="1"/>
  <c r="M216" i="8" s="1"/>
  <c r="AT56" i="8"/>
  <c r="AT62" i="8" s="1"/>
  <c r="V52" i="8"/>
  <c r="AR56" i="8"/>
  <c r="AR62" i="8" s="1"/>
  <c r="V24" i="8"/>
  <c r="V25" i="8" s="1"/>
  <c r="Q39" i="8"/>
  <c r="AS19" i="8"/>
  <c r="AS56" i="8"/>
  <c r="AS62" i="8" s="1"/>
  <c r="Q24" i="8"/>
  <c r="Q25" i="8" s="1"/>
  <c r="AQ19" i="8"/>
  <c r="AQ26" i="8" s="1"/>
  <c r="AQ56" i="8"/>
  <c r="AQ62" i="8" s="1"/>
  <c r="V15" i="8"/>
  <c r="V19" i="8" s="1"/>
  <c r="AU92" i="8"/>
  <c r="AT19" i="8"/>
  <c r="M157" i="8"/>
  <c r="V92" i="8"/>
  <c r="Q92" i="8"/>
  <c r="S72" i="8"/>
  <c r="S73" i="8" s="1"/>
  <c r="R72" i="8"/>
  <c r="R73" i="8" s="1"/>
  <c r="M73" i="8"/>
  <c r="N73" i="8"/>
  <c r="V35" i="8"/>
  <c r="O73" i="8"/>
  <c r="P73" i="8"/>
  <c r="AU137" i="8"/>
  <c r="AR157" i="8"/>
  <c r="AQ157" i="8"/>
  <c r="AR117" i="8"/>
  <c r="AQ117" i="8"/>
  <c r="AR72" i="8"/>
  <c r="AQ72" i="8"/>
  <c r="AR231" i="8"/>
  <c r="AQ231" i="8"/>
  <c r="M107" i="8"/>
  <c r="AS174" i="8"/>
  <c r="AS175" i="8" s="1"/>
  <c r="AS193" i="8"/>
  <c r="AS194" i="8" s="1"/>
  <c r="P186" i="8"/>
  <c r="P193" i="8" s="1"/>
  <c r="P194" i="8" s="1"/>
  <c r="AU214" i="8"/>
  <c r="AU215" i="8" s="1"/>
  <c r="AU208" i="8"/>
  <c r="AU142" i="8"/>
  <c r="T209" i="8"/>
  <c r="T216" i="8" s="1"/>
  <c r="S209" i="8"/>
  <c r="S216" i="8" s="1"/>
  <c r="AS209" i="8"/>
  <c r="AS216" i="8" s="1"/>
  <c r="AT193" i="8"/>
  <c r="AT194" i="8" s="1"/>
  <c r="AT209" i="8"/>
  <c r="AT216" i="8" s="1"/>
  <c r="R152" i="8"/>
  <c r="R158" i="8" s="1"/>
  <c r="M152" i="8"/>
  <c r="M158" i="8" s="1"/>
  <c r="AT26" i="8"/>
  <c r="AT152" i="8"/>
  <c r="N152" i="8"/>
  <c r="N158" i="8" s="1"/>
  <c r="R250" i="8"/>
  <c r="R251" i="8" s="1"/>
  <c r="P106" i="8"/>
  <c r="P107" i="8" s="1"/>
  <c r="O152" i="8"/>
  <c r="O158" i="8" s="1"/>
  <c r="S152" i="8"/>
  <c r="S158" i="8" s="1"/>
  <c r="P152" i="8"/>
  <c r="P158" i="8" s="1"/>
  <c r="AS152" i="8"/>
  <c r="AS107" i="8"/>
  <c r="AS118" i="8" s="1"/>
  <c r="AU156" i="8"/>
  <c r="AU157" i="8" s="1"/>
  <c r="AR250" i="8"/>
  <c r="AR251" i="8" s="1"/>
  <c r="V66" i="8"/>
  <c r="AU204" i="8"/>
  <c r="V238" i="8"/>
  <c r="V239" i="8" s="1"/>
  <c r="V240" i="8" s="1"/>
  <c r="V208" i="8"/>
  <c r="R174" i="8"/>
  <c r="R175" i="8" s="1"/>
  <c r="Q30" i="8"/>
  <c r="Q35" i="8" s="1"/>
  <c r="AR26" i="8"/>
  <c r="AU238" i="8"/>
  <c r="AU239" i="8" s="1"/>
  <c r="AU240" i="8" s="1"/>
  <c r="AQ250" i="8"/>
  <c r="AQ251" i="8" s="1"/>
  <c r="AQ152" i="8"/>
  <c r="AR152" i="8"/>
  <c r="T130" i="8"/>
  <c r="T152" i="8" s="1"/>
  <c r="AU130" i="8"/>
  <c r="AU249" i="8"/>
  <c r="AU250" i="8" s="1"/>
  <c r="AU251" i="8" s="1"/>
  <c r="U107" i="8"/>
  <c r="U118" i="8" s="1"/>
  <c r="AQ107" i="8"/>
  <c r="Q10" i="8"/>
  <c r="AU24" i="8"/>
  <c r="AU25" i="8" s="1"/>
  <c r="AU71" i="8"/>
  <c r="AU72" i="8" s="1"/>
  <c r="AU73" i="8" s="1"/>
  <c r="AR174" i="8"/>
  <c r="AR175" i="8" s="1"/>
  <c r="AR193" i="8"/>
  <c r="AU192" i="8"/>
  <c r="T250" i="8"/>
  <c r="T251" i="8" s="1"/>
  <c r="T107" i="8"/>
  <c r="T118" i="8" s="1"/>
  <c r="T174" i="8"/>
  <c r="T175" i="8" s="1"/>
  <c r="AU35" i="8"/>
  <c r="AU56" i="8" s="1"/>
  <c r="AU62" i="8" s="1"/>
  <c r="U249" i="8"/>
  <c r="U250" i="8" s="1"/>
  <c r="U251" i="8" s="1"/>
  <c r="V180" i="8"/>
  <c r="V186" i="8" s="1"/>
  <c r="U174" i="8"/>
  <c r="U175" i="8" s="1"/>
  <c r="U142" i="8"/>
  <c r="Q249" i="8"/>
  <c r="Q250" i="8" s="1"/>
  <c r="Q251" i="8" s="1"/>
  <c r="AS26" i="8"/>
  <c r="AT107" i="8"/>
  <c r="AT118" i="8" s="1"/>
  <c r="AU148" i="8"/>
  <c r="AQ174" i="8"/>
  <c r="AU170" i="8"/>
  <c r="AU186" i="8"/>
  <c r="AQ193" i="8"/>
  <c r="AR209" i="8"/>
  <c r="AT250" i="8"/>
  <c r="AT251" i="8" s="1"/>
  <c r="AU116" i="8"/>
  <c r="AU117" i="8" s="1"/>
  <c r="AU165" i="8"/>
  <c r="V249" i="8"/>
  <c r="V250" i="8" s="1"/>
  <c r="V251" i="8" s="1"/>
  <c r="V156" i="8"/>
  <c r="V157" i="8" s="1"/>
  <c r="V128" i="8"/>
  <c r="V130" i="8" s="1"/>
  <c r="AU15" i="8"/>
  <c r="AU19" i="8" s="1"/>
  <c r="AR107" i="8"/>
  <c r="U230" i="8"/>
  <c r="U231" i="8" s="1"/>
  <c r="U232" i="8" s="1"/>
  <c r="R209" i="8"/>
  <c r="R216" i="8" s="1"/>
  <c r="R193" i="8"/>
  <c r="T71" i="8"/>
  <c r="Q101" i="8"/>
  <c r="AU106" i="8"/>
  <c r="AT174" i="8"/>
  <c r="AT175" i="8" s="1"/>
  <c r="AQ209" i="8"/>
  <c r="AU230" i="8"/>
  <c r="AU231" i="8" s="1"/>
  <c r="AU232" i="8" s="1"/>
  <c r="AS250" i="8"/>
  <c r="AS251" i="8" s="1"/>
  <c r="S107" i="8"/>
  <c r="S118" i="8" s="1"/>
  <c r="N216" i="8"/>
  <c r="T193" i="8"/>
  <c r="T194" i="8" s="1"/>
  <c r="U209" i="8"/>
  <c r="U216" i="8" s="1"/>
  <c r="V70" i="8"/>
  <c r="Q51" i="8"/>
  <c r="Q52" i="8" s="1"/>
  <c r="N107" i="8"/>
  <c r="N118" i="8" s="1"/>
  <c r="Q115" i="8"/>
  <c r="P250" i="8"/>
  <c r="P251" i="8" s="1"/>
  <c r="U186" i="8"/>
  <c r="U193" i="8" s="1"/>
  <c r="U194" i="8" s="1"/>
  <c r="M250" i="8"/>
  <c r="M251" i="8" s="1"/>
  <c r="V192" i="8"/>
  <c r="V136" i="8"/>
  <c r="V137" i="8" s="1"/>
  <c r="V38" i="8"/>
  <c r="V39" i="8" s="1"/>
  <c r="Q71" i="8"/>
  <c r="Q72" i="8" s="1"/>
  <c r="Q73" i="8" s="1"/>
  <c r="Q99" i="8"/>
  <c r="N174" i="8"/>
  <c r="N175" i="8" s="1"/>
  <c r="N193" i="8"/>
  <c r="N194" i="8" s="1"/>
  <c r="O204" i="8"/>
  <c r="Q214" i="8"/>
  <c r="Q215" i="8" s="1"/>
  <c r="P174" i="8"/>
  <c r="P175" i="8" s="1"/>
  <c r="S174" i="8"/>
  <c r="S175" i="8" s="1"/>
  <c r="V165" i="8"/>
  <c r="Q142" i="8"/>
  <c r="Q156" i="8"/>
  <c r="Q157" i="8" s="1"/>
  <c r="Q208" i="8"/>
  <c r="Q238" i="8"/>
  <c r="Q239" i="8" s="1"/>
  <c r="Q240" i="8" s="1"/>
  <c r="O250" i="8"/>
  <c r="O251" i="8" s="1"/>
  <c r="S250" i="8"/>
  <c r="S251" i="8" s="1"/>
  <c r="V214" i="8"/>
  <c r="V215" i="8" s="1"/>
  <c r="V170" i="8"/>
  <c r="V116" i="8"/>
  <c r="V117" i="8" s="1"/>
  <c r="V106" i="8"/>
  <c r="R107" i="8"/>
  <c r="R118" i="8" s="1"/>
  <c r="Q180" i="8"/>
  <c r="Q186" i="8" s="1"/>
  <c r="M193" i="8"/>
  <c r="M194" i="8" s="1"/>
  <c r="Q200" i="8"/>
  <c r="T230" i="8"/>
  <c r="T231" i="8" s="1"/>
  <c r="T232" i="8" s="1"/>
  <c r="V204" i="8"/>
  <c r="S193" i="8"/>
  <c r="S194" i="8" s="1"/>
  <c r="V148" i="8"/>
  <c r="V142" i="8"/>
  <c r="V69" i="8"/>
  <c r="Q54" i="8"/>
  <c r="Q55" i="8" s="1"/>
  <c r="O106" i="8"/>
  <c r="P116" i="8"/>
  <c r="P117" i="8" s="1"/>
  <c r="M174" i="8"/>
  <c r="M175" i="8" s="1"/>
  <c r="Q192" i="8"/>
  <c r="P204" i="8"/>
  <c r="P209" i="8" s="1"/>
  <c r="P216" i="8" s="1"/>
  <c r="N250" i="8"/>
  <c r="N251" i="8" s="1"/>
  <c r="Q165" i="8"/>
  <c r="Q126" i="8"/>
  <c r="Q130" i="8" s="1"/>
  <c r="Q146" i="8"/>
  <c r="Q148" i="8" s="1"/>
  <c r="Q198" i="8"/>
  <c r="Q94" i="8"/>
  <c r="Q112" i="8"/>
  <c r="O116" i="8"/>
  <c r="O117" i="8" s="1"/>
  <c r="Q169" i="8"/>
  <c r="Q170" i="8" s="1"/>
  <c r="O186" i="8"/>
  <c r="O193" i="8" s="1"/>
  <c r="O194" i="8" s="1"/>
  <c r="O165" i="8"/>
  <c r="O174" i="8" s="1"/>
  <c r="O175" i="8" s="1"/>
  <c r="O208" i="8"/>
  <c r="Q227" i="8"/>
  <c r="Q230" i="8" s="1"/>
  <c r="Q231" i="8" s="1"/>
  <c r="Q232" i="8" s="1"/>
  <c r="V223" i="8"/>
  <c r="V230" i="8" s="1"/>
  <c r="V231" i="8" s="1"/>
  <c r="V232" i="8" s="1"/>
  <c r="U130" i="8"/>
  <c r="U71" i="8"/>
  <c r="V56" i="8" l="1"/>
  <c r="V62" i="8" s="1"/>
  <c r="V26" i="8"/>
  <c r="S259" i="8"/>
  <c r="Q56" i="8"/>
  <c r="Q62" i="8" s="1"/>
  <c r="Q15" i="8"/>
  <c r="Q19" i="8" s="1"/>
  <c r="Q26" i="8" s="1"/>
  <c r="R194" i="8"/>
  <c r="R259" i="8" s="1"/>
  <c r="M118" i="8"/>
  <c r="Q95" i="8"/>
  <c r="U72" i="8"/>
  <c r="T72" i="8"/>
  <c r="AT158" i="8"/>
  <c r="AS158" i="8"/>
  <c r="AR216" i="8"/>
  <c r="AR194" i="8"/>
  <c r="AQ194" i="8"/>
  <c r="AQ158" i="8"/>
  <c r="AR118" i="8"/>
  <c r="AQ118" i="8"/>
  <c r="AR73" i="8"/>
  <c r="AQ73" i="8"/>
  <c r="AR232" i="8"/>
  <c r="AQ232" i="8"/>
  <c r="AU209" i="8"/>
  <c r="AU216" i="8" s="1"/>
  <c r="O209" i="8"/>
  <c r="O216" i="8" s="1"/>
  <c r="Q116" i="8"/>
  <c r="Q117" i="8" s="1"/>
  <c r="V209" i="8"/>
  <c r="V216" i="8" s="1"/>
  <c r="AU107" i="8"/>
  <c r="AU118" i="8" s="1"/>
  <c r="V71" i="8"/>
  <c r="V72" i="8" s="1"/>
  <c r="V73" i="8" s="1"/>
  <c r="Q152" i="8"/>
  <c r="Q158" i="8" s="1"/>
  <c r="AU174" i="8"/>
  <c r="AU175" i="8" s="1"/>
  <c r="Q204" i="8"/>
  <c r="Q209" i="8" s="1"/>
  <c r="Q216" i="8" s="1"/>
  <c r="V152" i="8"/>
  <c r="V158" i="8" s="1"/>
  <c r="AU152" i="8"/>
  <c r="U152" i="8"/>
  <c r="U158" i="8" s="1"/>
  <c r="Q106" i="8"/>
  <c r="T158" i="8"/>
  <c r="AR158" i="8"/>
  <c r="N259" i="8"/>
  <c r="AQ216" i="8"/>
  <c r="AQ175" i="8"/>
  <c r="V107" i="8"/>
  <c r="V118" i="8" s="1"/>
  <c r="AU26" i="8"/>
  <c r="AU193" i="8"/>
  <c r="AU194" i="8" s="1"/>
  <c r="V193" i="8"/>
  <c r="V194" i="8" s="1"/>
  <c r="P118" i="8"/>
  <c r="V174" i="8"/>
  <c r="V175" i="8" s="1"/>
  <c r="Q193" i="8"/>
  <c r="Q194" i="8" s="1"/>
  <c r="O107" i="8"/>
  <c r="O118" i="8" s="1"/>
  <c r="Q174" i="8"/>
  <c r="Q175" i="8" s="1"/>
  <c r="Q107" i="8" l="1"/>
  <c r="Q118" i="8" s="1"/>
  <c r="Q259" i="8" s="1"/>
  <c r="M259" i="8"/>
  <c r="T73" i="8"/>
  <c r="U73" i="8"/>
  <c r="U259" i="8" s="1"/>
  <c r="AS259" i="8"/>
  <c r="AT259" i="8"/>
  <c r="AU158" i="8"/>
  <c r="AR259" i="8"/>
  <c r="P259" i="8"/>
  <c r="AQ259" i="8"/>
  <c r="V259" i="8"/>
  <c r="O259" i="8"/>
  <c r="T259" i="8" l="1"/>
  <c r="AU259" i="8"/>
  <c r="W256" i="8"/>
  <c r="W257" i="8" s="1"/>
  <c r="BE38" i="8" l="1"/>
  <c r="AZ38" i="8"/>
  <c r="AY249" i="8"/>
  <c r="AX249" i="8"/>
  <c r="AW249" i="8"/>
  <c r="AV249" i="8"/>
  <c r="AZ248" i="8"/>
  <c r="AZ247" i="8"/>
  <c r="AY245" i="8"/>
  <c r="AX245" i="8"/>
  <c r="AW245" i="8"/>
  <c r="AV245" i="8"/>
  <c r="AZ244" i="8"/>
  <c r="AZ245" i="8" s="1"/>
  <c r="AY256" i="8"/>
  <c r="AY257" i="8" s="1"/>
  <c r="AY258" i="8" s="1"/>
  <c r="AX256" i="8"/>
  <c r="AX257" i="8" s="1"/>
  <c r="AX258" i="8" s="1"/>
  <c r="AW256" i="8"/>
  <c r="AW257" i="8" s="1"/>
  <c r="AW258" i="8" s="1"/>
  <c r="AV256" i="8"/>
  <c r="AV257" i="8" s="1"/>
  <c r="AV258" i="8" s="1"/>
  <c r="AZ255" i="8"/>
  <c r="AZ256" i="8" s="1"/>
  <c r="AZ257" i="8" s="1"/>
  <c r="AZ258" i="8" s="1"/>
  <c r="AY238" i="8"/>
  <c r="AY239" i="8" s="1"/>
  <c r="AY240" i="8" s="1"/>
  <c r="AX238" i="8"/>
  <c r="AX239" i="8" s="1"/>
  <c r="AX240" i="8" s="1"/>
  <c r="AW238" i="8"/>
  <c r="AW239" i="8" s="1"/>
  <c r="AW240" i="8" s="1"/>
  <c r="AV238" i="8"/>
  <c r="AV239" i="8" s="1"/>
  <c r="AV240" i="8" s="1"/>
  <c r="AZ237" i="8"/>
  <c r="AZ236" i="8"/>
  <c r="AY230" i="8"/>
  <c r="AY231" i="8" s="1"/>
  <c r="AY232" i="8" s="1"/>
  <c r="AX230" i="8"/>
  <c r="AX231" i="8" s="1"/>
  <c r="AX232" i="8" s="1"/>
  <c r="AW230" i="8"/>
  <c r="AW231" i="8" s="1"/>
  <c r="AW232" i="8" s="1"/>
  <c r="AV230" i="8"/>
  <c r="AV231" i="8" s="1"/>
  <c r="AV232" i="8" s="1"/>
  <c r="AZ229" i="8"/>
  <c r="AZ227" i="8"/>
  <c r="AZ225" i="8"/>
  <c r="AZ224" i="8"/>
  <c r="AZ223" i="8"/>
  <c r="AZ222" i="8"/>
  <c r="AZ220" i="8"/>
  <c r="AY214" i="8"/>
  <c r="AY215" i="8" s="1"/>
  <c r="AX214" i="8"/>
  <c r="AX215" i="8" s="1"/>
  <c r="AW214" i="8"/>
  <c r="AW215" i="8" s="1"/>
  <c r="AV214" i="8"/>
  <c r="AV215" i="8" s="1"/>
  <c r="AZ213" i="8"/>
  <c r="AZ212" i="8"/>
  <c r="AY208" i="8"/>
  <c r="AX208" i="8"/>
  <c r="AW208" i="8"/>
  <c r="AV208" i="8"/>
  <c r="AZ207" i="8"/>
  <c r="AZ206" i="8"/>
  <c r="AY204" i="8"/>
  <c r="AX204" i="8"/>
  <c r="AW204" i="8"/>
  <c r="AV204" i="8"/>
  <c r="AZ203" i="8"/>
  <c r="AZ202" i="8"/>
  <c r="AZ201" i="8"/>
  <c r="AZ200" i="8"/>
  <c r="AZ199" i="8"/>
  <c r="AZ198" i="8"/>
  <c r="AY192" i="8"/>
  <c r="AX192" i="8"/>
  <c r="AW192" i="8"/>
  <c r="AV192" i="8"/>
  <c r="AZ191" i="8"/>
  <c r="AZ189" i="8"/>
  <c r="AZ188" i="8"/>
  <c r="AY186" i="8"/>
  <c r="AX186" i="8"/>
  <c r="AW186" i="8"/>
  <c r="AV186" i="8"/>
  <c r="AZ185" i="8"/>
  <c r="AZ184" i="8"/>
  <c r="AZ183" i="8"/>
  <c r="AZ182" i="8"/>
  <c r="AZ181" i="8"/>
  <c r="AZ180" i="8"/>
  <c r="AZ179" i="8"/>
  <c r="AY173" i="8"/>
  <c r="AX173" i="8"/>
  <c r="AW173" i="8"/>
  <c r="AV173" i="8"/>
  <c r="AZ172" i="8"/>
  <c r="AZ173" i="8" s="1"/>
  <c r="AY170" i="8"/>
  <c r="AX170" i="8"/>
  <c r="AW170" i="8"/>
  <c r="AV170" i="8"/>
  <c r="AZ169" i="8"/>
  <c r="AZ168" i="8"/>
  <c r="AZ167" i="8"/>
  <c r="AY165" i="8"/>
  <c r="AX165" i="8"/>
  <c r="AW165" i="8"/>
  <c r="AV165" i="8"/>
  <c r="AZ164" i="8"/>
  <c r="AZ163" i="8"/>
  <c r="AZ162" i="8"/>
  <c r="AY156" i="8"/>
  <c r="AY157" i="8" s="1"/>
  <c r="AX156" i="8"/>
  <c r="AX157" i="8" s="1"/>
  <c r="AW156" i="8"/>
  <c r="AW157" i="8" s="1"/>
  <c r="AV156" i="8"/>
  <c r="AV157" i="8" s="1"/>
  <c r="AZ155" i="8"/>
  <c r="AY151" i="8"/>
  <c r="AX151" i="8"/>
  <c r="AW151" i="8"/>
  <c r="AV151" i="8"/>
  <c r="AZ150" i="8"/>
  <c r="AZ151" i="8" s="1"/>
  <c r="AY148" i="8"/>
  <c r="AX148" i="8"/>
  <c r="AW148" i="8"/>
  <c r="AV148" i="8"/>
  <c r="AZ147" i="8"/>
  <c r="AZ146" i="8"/>
  <c r="AZ145" i="8"/>
  <c r="AZ144" i="8"/>
  <c r="AY142" i="8"/>
  <c r="AX142" i="8"/>
  <c r="AW142" i="8"/>
  <c r="AV142" i="8"/>
  <c r="AZ141" i="8"/>
  <c r="AZ139" i="8"/>
  <c r="AZ136" i="8"/>
  <c r="AZ137" i="8" s="1"/>
  <c r="AY133" i="8"/>
  <c r="AX133" i="8"/>
  <c r="AW133" i="8"/>
  <c r="AV133" i="8"/>
  <c r="AZ132" i="8"/>
  <c r="AZ133" i="8" s="1"/>
  <c r="AY130" i="8"/>
  <c r="AX130" i="8"/>
  <c r="AW130" i="8"/>
  <c r="AV130" i="8"/>
  <c r="AZ129" i="8"/>
  <c r="AZ128" i="8"/>
  <c r="AZ126" i="8"/>
  <c r="AZ125" i="8"/>
  <c r="AZ124" i="8"/>
  <c r="AZ123" i="8"/>
  <c r="AZ122" i="8"/>
  <c r="AY116" i="8"/>
  <c r="AY117" i="8" s="1"/>
  <c r="AX116" i="8"/>
  <c r="AX117" i="8" s="1"/>
  <c r="AW116" i="8"/>
  <c r="AW117" i="8" s="1"/>
  <c r="AV116" i="8"/>
  <c r="AV117" i="8" s="1"/>
  <c r="AZ115" i="8"/>
  <c r="AZ113" i="8"/>
  <c r="AZ112" i="8"/>
  <c r="AZ111" i="8"/>
  <c r="AZ110" i="8"/>
  <c r="AY106" i="8"/>
  <c r="AX106" i="8"/>
  <c r="AW106" i="8"/>
  <c r="AV106" i="8"/>
  <c r="AZ105" i="8"/>
  <c r="AZ102" i="8"/>
  <c r="AZ101" i="8"/>
  <c r="AZ100" i="8"/>
  <c r="AZ99" i="8"/>
  <c r="AZ98" i="8"/>
  <c r="AZ97" i="8"/>
  <c r="AY95" i="8"/>
  <c r="AX95" i="8"/>
  <c r="AW95" i="8"/>
  <c r="AV95" i="8"/>
  <c r="AZ94" i="8"/>
  <c r="AZ95" i="8" s="1"/>
  <c r="AZ91" i="8"/>
  <c r="AZ89" i="8"/>
  <c r="AZ88" i="8"/>
  <c r="AZ87" i="8"/>
  <c r="AZ85" i="8"/>
  <c r="AZ84" i="8"/>
  <c r="AZ83" i="8"/>
  <c r="AZ82" i="8"/>
  <c r="AZ81" i="8"/>
  <c r="AZ80" i="8"/>
  <c r="AZ79" i="8"/>
  <c r="AZ78" i="8"/>
  <c r="AZ77" i="8"/>
  <c r="AY71" i="8"/>
  <c r="AY72" i="8" s="1"/>
  <c r="AY73" i="8" s="1"/>
  <c r="AX71" i="8"/>
  <c r="AX72" i="8" s="1"/>
  <c r="AX73" i="8" s="1"/>
  <c r="AW71" i="8"/>
  <c r="AW72" i="8" s="1"/>
  <c r="AW73" i="8" s="1"/>
  <c r="AV71" i="8"/>
  <c r="AV72" i="8" s="1"/>
  <c r="AV73" i="8" s="1"/>
  <c r="AZ70" i="8"/>
  <c r="AZ69" i="8"/>
  <c r="AZ68" i="8"/>
  <c r="AZ67" i="8"/>
  <c r="AZ66" i="8"/>
  <c r="AY55" i="8"/>
  <c r="AX55" i="8"/>
  <c r="AW55" i="8"/>
  <c r="AV55" i="8"/>
  <c r="AZ54" i="8"/>
  <c r="AZ55" i="8" s="1"/>
  <c r="AZ51" i="8"/>
  <c r="AZ50" i="8"/>
  <c r="AY45" i="8"/>
  <c r="AX45" i="8"/>
  <c r="AW45" i="8"/>
  <c r="AV45" i="8"/>
  <c r="AZ44" i="8"/>
  <c r="AZ45" i="8" s="1"/>
  <c r="AZ37" i="8"/>
  <c r="AY35" i="8"/>
  <c r="AX35" i="8"/>
  <c r="AW35" i="8"/>
  <c r="AV35" i="8"/>
  <c r="AZ34" i="8"/>
  <c r="AZ33" i="8"/>
  <c r="AZ32" i="8"/>
  <c r="AZ31" i="8"/>
  <c r="AZ30" i="8"/>
  <c r="AY24" i="8"/>
  <c r="AY25" i="8" s="1"/>
  <c r="AX24" i="8"/>
  <c r="AX25" i="8" s="1"/>
  <c r="AW24" i="8"/>
  <c r="AV24" i="8"/>
  <c r="AV25" i="8" s="1"/>
  <c r="AZ23" i="8"/>
  <c r="AZ22" i="8"/>
  <c r="AY18" i="8"/>
  <c r="AX18" i="8"/>
  <c r="AW18" i="8"/>
  <c r="AV18" i="8"/>
  <c r="AZ17" i="8"/>
  <c r="AZ18" i="8" s="1"/>
  <c r="AY15" i="8"/>
  <c r="AX15" i="8"/>
  <c r="AW15" i="8"/>
  <c r="AV15" i="8"/>
  <c r="AZ14" i="8"/>
  <c r="AZ13" i="8"/>
  <c r="AZ11" i="8"/>
  <c r="AZ10" i="8"/>
  <c r="AJ249" i="8"/>
  <c r="AI249" i="8"/>
  <c r="AH249" i="8"/>
  <c r="AG249" i="8"/>
  <c r="AK248" i="8"/>
  <c r="AK247" i="8"/>
  <c r="AJ245" i="8"/>
  <c r="AI245" i="8"/>
  <c r="AH245" i="8"/>
  <c r="AG245" i="8"/>
  <c r="AK244" i="8"/>
  <c r="AK245" i="8" s="1"/>
  <c r="AJ256" i="8"/>
  <c r="AJ257" i="8" s="1"/>
  <c r="AJ258" i="8" s="1"/>
  <c r="AI256" i="8"/>
  <c r="AI257" i="8" s="1"/>
  <c r="AI258" i="8" s="1"/>
  <c r="AH256" i="8"/>
  <c r="AH257" i="8" s="1"/>
  <c r="AH258" i="8" s="1"/>
  <c r="AG256" i="8"/>
  <c r="AG257" i="8" s="1"/>
  <c r="AG258" i="8" s="1"/>
  <c r="AK255" i="8"/>
  <c r="AJ238" i="8"/>
  <c r="AJ239" i="8" s="1"/>
  <c r="AJ240" i="8" s="1"/>
  <c r="AI238" i="8"/>
  <c r="AI239" i="8" s="1"/>
  <c r="AI240" i="8" s="1"/>
  <c r="AH238" i="8"/>
  <c r="AH239" i="8" s="1"/>
  <c r="AH240" i="8" s="1"/>
  <c r="AG238" i="8"/>
  <c r="AG239" i="8" s="1"/>
  <c r="AG240" i="8" s="1"/>
  <c r="AK237" i="8"/>
  <c r="AK236" i="8"/>
  <c r="AJ230" i="8"/>
  <c r="AJ231" i="8" s="1"/>
  <c r="AJ232" i="8" s="1"/>
  <c r="AI230" i="8"/>
  <c r="AI231" i="8" s="1"/>
  <c r="AI232" i="8" s="1"/>
  <c r="AH230" i="8"/>
  <c r="AH231" i="8" s="1"/>
  <c r="AH232" i="8" s="1"/>
  <c r="AG230" i="8"/>
  <c r="AG231" i="8" s="1"/>
  <c r="AG232" i="8" s="1"/>
  <c r="AK229" i="8"/>
  <c r="AK227" i="8"/>
  <c r="AK225" i="8"/>
  <c r="AK224" i="8"/>
  <c r="AK223" i="8"/>
  <c r="AK222" i="8"/>
  <c r="AK220" i="8"/>
  <c r="AJ214" i="8"/>
  <c r="AJ215" i="8" s="1"/>
  <c r="AI214" i="8"/>
  <c r="AI215" i="8" s="1"/>
  <c r="AH214" i="8"/>
  <c r="AH215" i="8" s="1"/>
  <c r="AG214" i="8"/>
  <c r="AG215" i="8" s="1"/>
  <c r="AK213" i="8"/>
  <c r="AK212" i="8"/>
  <c r="AJ208" i="8"/>
  <c r="AI208" i="8"/>
  <c r="AH208" i="8"/>
  <c r="AG208" i="8"/>
  <c r="AK207" i="8"/>
  <c r="AK206" i="8"/>
  <c r="AJ204" i="8"/>
  <c r="AI204" i="8"/>
  <c r="AH204" i="8"/>
  <c r="AG204" i="8"/>
  <c r="AK203" i="8"/>
  <c r="AK202" i="8"/>
  <c r="AK201" i="8"/>
  <c r="AK200" i="8"/>
  <c r="AK199" i="8"/>
  <c r="AK198" i="8"/>
  <c r="AJ192" i="8"/>
  <c r="AI192" i="8"/>
  <c r="AH192" i="8"/>
  <c r="AG192" i="8"/>
  <c r="AK191" i="8"/>
  <c r="AK189" i="8"/>
  <c r="AK188" i="8"/>
  <c r="AJ186" i="8"/>
  <c r="AI186" i="8"/>
  <c r="AH186" i="8"/>
  <c r="AG186" i="8"/>
  <c r="AK185" i="8"/>
  <c r="AK184" i="8"/>
  <c r="AK183" i="8"/>
  <c r="AK182" i="8"/>
  <c r="AK181" i="8"/>
  <c r="AK180" i="8"/>
  <c r="AK179" i="8"/>
  <c r="AJ173" i="8"/>
  <c r="AI173" i="8"/>
  <c r="AH173" i="8"/>
  <c r="AG173" i="8"/>
  <c r="AK172" i="8"/>
  <c r="AK173" i="8" s="1"/>
  <c r="AJ170" i="8"/>
  <c r="AI170" i="8"/>
  <c r="AH170" i="8"/>
  <c r="AG170" i="8"/>
  <c r="AK169" i="8"/>
  <c r="AK168" i="8"/>
  <c r="AK167" i="8"/>
  <c r="AJ165" i="8"/>
  <c r="AI165" i="8"/>
  <c r="AH165" i="8"/>
  <c r="AG165" i="8"/>
  <c r="AK164" i="8"/>
  <c r="AK163" i="8"/>
  <c r="AK162" i="8"/>
  <c r="AJ156" i="8"/>
  <c r="AJ157" i="8" s="1"/>
  <c r="AI156" i="8"/>
  <c r="AI157" i="8" s="1"/>
  <c r="AH156" i="8"/>
  <c r="AH157" i="8" s="1"/>
  <c r="AG156" i="8"/>
  <c r="AG157" i="8" s="1"/>
  <c r="AK155" i="8"/>
  <c r="AJ151" i="8"/>
  <c r="AI151" i="8"/>
  <c r="AH151" i="8"/>
  <c r="AG151" i="8"/>
  <c r="AK150" i="8"/>
  <c r="AK151" i="8" s="1"/>
  <c r="AJ148" i="8"/>
  <c r="AI148" i="8"/>
  <c r="AH148" i="8"/>
  <c r="AG148" i="8"/>
  <c r="AK147" i="8"/>
  <c r="AK146" i="8"/>
  <c r="AK145" i="8"/>
  <c r="AK144" i="8"/>
  <c r="AJ142" i="8"/>
  <c r="AI142" i="8"/>
  <c r="AH142" i="8"/>
  <c r="AG142" i="8"/>
  <c r="AK141" i="8"/>
  <c r="AK139" i="8"/>
  <c r="AK136" i="8"/>
  <c r="AK137" i="8" s="1"/>
  <c r="AJ133" i="8"/>
  <c r="AI133" i="8"/>
  <c r="AH133" i="8"/>
  <c r="AG133" i="8"/>
  <c r="AK132" i="8"/>
  <c r="AK133" i="8" s="1"/>
  <c r="AJ130" i="8"/>
  <c r="AI130" i="8"/>
  <c r="AH130" i="8"/>
  <c r="AG130" i="8"/>
  <c r="AK129" i="8"/>
  <c r="AK128" i="8"/>
  <c r="AK126" i="8"/>
  <c r="AK125" i="8"/>
  <c r="AK124" i="8"/>
  <c r="AK123" i="8"/>
  <c r="AK122" i="8"/>
  <c r="AJ116" i="8"/>
  <c r="AJ117" i="8" s="1"/>
  <c r="AI116" i="8"/>
  <c r="AI117" i="8" s="1"/>
  <c r="AH116" i="8"/>
  <c r="AG116" i="8"/>
  <c r="AG117" i="8" s="1"/>
  <c r="AK115" i="8"/>
  <c r="AK113" i="8"/>
  <c r="AK112" i="8"/>
  <c r="AK111" i="8"/>
  <c r="AK110" i="8"/>
  <c r="AJ106" i="8"/>
  <c r="AI106" i="8"/>
  <c r="AH106" i="8"/>
  <c r="AG106" i="8"/>
  <c r="AK105" i="8"/>
  <c r="AK102" i="8"/>
  <c r="AK101" i="8"/>
  <c r="AK100" i="8"/>
  <c r="AK99" i="8"/>
  <c r="AK98" i="8"/>
  <c r="AK97" i="8"/>
  <c r="AJ95" i="8"/>
  <c r="AI95" i="8"/>
  <c r="AH95" i="8"/>
  <c r="AG95" i="8"/>
  <c r="AK94" i="8"/>
  <c r="AK95" i="8" s="1"/>
  <c r="AK91" i="8"/>
  <c r="AK89" i="8"/>
  <c r="AK88" i="8"/>
  <c r="AK87" i="8"/>
  <c r="AK85" i="8"/>
  <c r="AK84" i="8"/>
  <c r="AK83" i="8"/>
  <c r="AK82" i="8"/>
  <c r="AK81" i="8"/>
  <c r="AK80" i="8"/>
  <c r="AK79" i="8"/>
  <c r="AK78" i="8"/>
  <c r="AK77" i="8"/>
  <c r="AJ71" i="8"/>
  <c r="AJ72" i="8" s="1"/>
  <c r="AJ73" i="8" s="1"/>
  <c r="AI71" i="8"/>
  <c r="AI72" i="8" s="1"/>
  <c r="AI73" i="8" s="1"/>
  <c r="AH71" i="8"/>
  <c r="AH72" i="8" s="1"/>
  <c r="AH73" i="8" s="1"/>
  <c r="AG71" i="8"/>
  <c r="AG72" i="8" s="1"/>
  <c r="AG73" i="8" s="1"/>
  <c r="AK70" i="8"/>
  <c r="AK69" i="8"/>
  <c r="AK68" i="8"/>
  <c r="AK67" i="8"/>
  <c r="AK66" i="8"/>
  <c r="AK54" i="8"/>
  <c r="AK55" i="8" s="1"/>
  <c r="AK51" i="8"/>
  <c r="AK50" i="8"/>
  <c r="AK44" i="8"/>
  <c r="AK45" i="8" s="1"/>
  <c r="AK38" i="8"/>
  <c r="AK37" i="8"/>
  <c r="AK34" i="8"/>
  <c r="AK33" i="8"/>
  <c r="AK32" i="8"/>
  <c r="AK31" i="8"/>
  <c r="AK30" i="8"/>
  <c r="AK23" i="8"/>
  <c r="AK22" i="8"/>
  <c r="AK17" i="8"/>
  <c r="AK18" i="8" s="1"/>
  <c r="AK14" i="8"/>
  <c r="AK13" i="8"/>
  <c r="AK11" i="8"/>
  <c r="AK10" i="8"/>
  <c r="AF38" i="8"/>
  <c r="Z256" i="8"/>
  <c r="Z257" i="8" s="1"/>
  <c r="Y256" i="8"/>
  <c r="Y257" i="8" s="1"/>
  <c r="AA38" i="8"/>
  <c r="D249" i="8"/>
  <c r="E249" i="8"/>
  <c r="F249" i="8"/>
  <c r="W249" i="8"/>
  <c r="X249" i="8"/>
  <c r="Y249" i="8"/>
  <c r="Z249" i="8"/>
  <c r="AB249" i="8"/>
  <c r="AC249" i="8"/>
  <c r="AD249" i="8"/>
  <c r="AE249" i="8"/>
  <c r="AL249" i="8"/>
  <c r="AM249" i="8"/>
  <c r="AN249" i="8"/>
  <c r="AO249" i="8"/>
  <c r="BA249" i="8"/>
  <c r="BB249" i="8"/>
  <c r="BC249" i="8"/>
  <c r="BD249" i="8"/>
  <c r="BK249" i="8"/>
  <c r="C249" i="8"/>
  <c r="BE247" i="8"/>
  <c r="AP247" i="8"/>
  <c r="AF247" i="8"/>
  <c r="AA247" i="8"/>
  <c r="G247" i="8"/>
  <c r="AK24" i="8" l="1"/>
  <c r="AY19" i="8"/>
  <c r="AY56" i="8"/>
  <c r="AY62" i="8" s="1"/>
  <c r="AZ39" i="8"/>
  <c r="AV19" i="8"/>
  <c r="AV56" i="8"/>
  <c r="AV62" i="8" s="1"/>
  <c r="AK52" i="8"/>
  <c r="AW19" i="8"/>
  <c r="AW56" i="8"/>
  <c r="AW62" i="8" s="1"/>
  <c r="AK39" i="8"/>
  <c r="AX19" i="8"/>
  <c r="AX26" i="8" s="1"/>
  <c r="AX56" i="8"/>
  <c r="AX62" i="8" s="1"/>
  <c r="AZ52" i="8"/>
  <c r="AK25" i="8"/>
  <c r="AK35" i="8"/>
  <c r="AK56" i="8" s="1"/>
  <c r="AK62" i="8" s="1"/>
  <c r="BJ247" i="8"/>
  <c r="BF249" i="8"/>
  <c r="AZ92" i="8"/>
  <c r="AK92" i="8"/>
  <c r="AK15" i="8"/>
  <c r="AK19" i="8" s="1"/>
  <c r="BI249" i="8"/>
  <c r="BG249" i="8"/>
  <c r="BH249" i="8"/>
  <c r="AK249" i="8"/>
  <c r="AK250" i="8" s="1"/>
  <c r="AK251" i="8" s="1"/>
  <c r="AG152" i="8"/>
  <c r="AG158" i="8" s="1"/>
  <c r="AW152" i="8"/>
  <c r="AX152" i="8"/>
  <c r="AX158" i="8" s="1"/>
  <c r="AI152" i="8"/>
  <c r="AI158" i="8" s="1"/>
  <c r="AY152" i="8"/>
  <c r="AY158" i="8" s="1"/>
  <c r="AJ152" i="8"/>
  <c r="AJ158" i="8" s="1"/>
  <c r="AV152" i="8"/>
  <c r="AK256" i="8"/>
  <c r="AK257" i="8" s="1"/>
  <c r="AK258" i="8" s="1"/>
  <c r="AH152" i="8"/>
  <c r="AH158" i="8" s="1"/>
  <c r="AW25" i="8"/>
  <c r="AH117" i="8"/>
  <c r="AZ24" i="8"/>
  <c r="AZ25" i="8" s="1"/>
  <c r="AK208" i="8"/>
  <c r="AY26" i="8"/>
  <c r="AX174" i="8"/>
  <c r="AX175" i="8" s="1"/>
  <c r="AX193" i="8"/>
  <c r="AX194" i="8" s="1"/>
  <c r="AZ238" i="8"/>
  <c r="AZ239" i="8" s="1"/>
  <c r="AZ240" i="8" s="1"/>
  <c r="AV209" i="8"/>
  <c r="AV216" i="8" s="1"/>
  <c r="AZ208" i="8"/>
  <c r="AW107" i="8"/>
  <c r="AW118" i="8" s="1"/>
  <c r="AZ165" i="8"/>
  <c r="AW174" i="8"/>
  <c r="AW175" i="8" s="1"/>
  <c r="AW209" i="8"/>
  <c r="AW216" i="8" s="1"/>
  <c r="AZ142" i="8"/>
  <c r="AW193" i="8"/>
  <c r="AW194" i="8" s="1"/>
  <c r="AV250" i="8"/>
  <c r="AV251" i="8" s="1"/>
  <c r="AH209" i="8"/>
  <c r="AH216" i="8" s="1"/>
  <c r="AV26" i="8"/>
  <c r="AV174" i="8"/>
  <c r="AV175" i="8" s="1"/>
  <c r="AZ170" i="8"/>
  <c r="AV193" i="8"/>
  <c r="AV194" i="8" s="1"/>
  <c r="AY209" i="8"/>
  <c r="AY216" i="8" s="1"/>
  <c r="AG193" i="8"/>
  <c r="AZ116" i="8"/>
  <c r="AZ117" i="8" s="1"/>
  <c r="AK165" i="8"/>
  <c r="AH174" i="8"/>
  <c r="AH175" i="8" s="1"/>
  <c r="AH193" i="8"/>
  <c r="AH194" i="8" s="1"/>
  <c r="AG209" i="8"/>
  <c r="AG216" i="8" s="1"/>
  <c r="AI250" i="8"/>
  <c r="AI251" i="8" s="1"/>
  <c r="AZ35" i="8"/>
  <c r="AZ71" i="8"/>
  <c r="AZ72" i="8" s="1"/>
  <c r="AZ73" i="8" s="1"/>
  <c r="AY193" i="8"/>
  <c r="AY194" i="8" s="1"/>
  <c r="AK116" i="8"/>
  <c r="AK117" i="8" s="1"/>
  <c r="AK148" i="8"/>
  <c r="AK170" i="8"/>
  <c r="AK186" i="8"/>
  <c r="AK192" i="8"/>
  <c r="AK238" i="8"/>
  <c r="AK239" i="8" s="1"/>
  <c r="AK240" i="8" s="1"/>
  <c r="AH250" i="8"/>
  <c r="AH251" i="8" s="1"/>
  <c r="AV107" i="8"/>
  <c r="AV118" i="8" s="1"/>
  <c r="AZ148" i="8"/>
  <c r="AZ230" i="8"/>
  <c r="AZ231" i="8" s="1"/>
  <c r="AZ232" i="8" s="1"/>
  <c r="AY250" i="8"/>
  <c r="AY251" i="8" s="1"/>
  <c r="AK106" i="8"/>
  <c r="AI174" i="8"/>
  <c r="AZ15" i="8"/>
  <c r="AZ19" i="8" s="1"/>
  <c r="AZ156" i="8"/>
  <c r="AZ157" i="8" s="1"/>
  <c r="AW250" i="8"/>
  <c r="AW251" i="8" s="1"/>
  <c r="AG250" i="8"/>
  <c r="AG251" i="8" s="1"/>
  <c r="AY174" i="8"/>
  <c r="AY175" i="8" s="1"/>
  <c r="AZ186" i="8"/>
  <c r="AZ192" i="8"/>
  <c r="AZ204" i="8"/>
  <c r="AX209" i="8"/>
  <c r="AX216" i="8" s="1"/>
  <c r="AZ214" i="8"/>
  <c r="AZ215" i="8" s="1"/>
  <c r="AZ249" i="8"/>
  <c r="AZ250" i="8" s="1"/>
  <c r="AZ251" i="8" s="1"/>
  <c r="AX250" i="8"/>
  <c r="AX251" i="8" s="1"/>
  <c r="AZ130" i="8"/>
  <c r="AZ106" i="8"/>
  <c r="AX107" i="8"/>
  <c r="AX118" i="8" s="1"/>
  <c r="AY107" i="8"/>
  <c r="AY118" i="8" s="1"/>
  <c r="AI107" i="8"/>
  <c r="AI118" i="8" s="1"/>
  <c r="AG174" i="8"/>
  <c r="AG175" i="8" s="1"/>
  <c r="AJ193" i="8"/>
  <c r="AJ209" i="8"/>
  <c r="AJ216" i="8" s="1"/>
  <c r="AG107" i="8"/>
  <c r="AG118" i="8" s="1"/>
  <c r="AH107" i="8"/>
  <c r="AJ174" i="8"/>
  <c r="AJ175" i="8" s="1"/>
  <c r="AI209" i="8"/>
  <c r="AI216" i="8" s="1"/>
  <c r="AK130" i="8"/>
  <c r="AK142" i="8"/>
  <c r="AK71" i="8"/>
  <c r="AK72" i="8" s="1"/>
  <c r="AK73" i="8" s="1"/>
  <c r="AJ250" i="8"/>
  <c r="AJ251" i="8" s="1"/>
  <c r="AK230" i="8"/>
  <c r="AK231" i="8" s="1"/>
  <c r="AK232" i="8" s="1"/>
  <c r="AK214" i="8"/>
  <c r="AK215" i="8" s="1"/>
  <c r="AK204" i="8"/>
  <c r="AI193" i="8"/>
  <c r="AK156" i="8"/>
  <c r="AK157" i="8" s="1"/>
  <c r="AJ107" i="8"/>
  <c r="AJ118" i="8" s="1"/>
  <c r="AZ56" i="8" l="1"/>
  <c r="AZ62" i="8" s="1"/>
  <c r="AK26" i="8"/>
  <c r="AK209" i="8"/>
  <c r="AK216" i="8" s="1"/>
  <c r="AW158" i="8"/>
  <c r="AV158" i="8"/>
  <c r="AZ174" i="8"/>
  <c r="AZ175" i="8" s="1"/>
  <c r="AW26" i="8"/>
  <c r="AZ209" i="8"/>
  <c r="AZ216" i="8" s="1"/>
  <c r="AZ26" i="8"/>
  <c r="AZ152" i="8"/>
  <c r="AZ158" i="8" s="1"/>
  <c r="AK152" i="8"/>
  <c r="AK158" i="8" s="1"/>
  <c r="AJ194" i="8"/>
  <c r="AI194" i="8"/>
  <c r="AG194" i="8"/>
  <c r="AI175" i="8"/>
  <c r="AH118" i="8"/>
  <c r="AZ107" i="8"/>
  <c r="AZ118" i="8" s="1"/>
  <c r="AK174" i="8"/>
  <c r="AK107" i="8"/>
  <c r="AK118" i="8" s="1"/>
  <c r="AJ259" i="8"/>
  <c r="AZ193" i="8"/>
  <c r="AZ194" i="8" s="1"/>
  <c r="AK193" i="8"/>
  <c r="AX259" i="8"/>
  <c r="AW259" i="8" l="1"/>
  <c r="AV259" i="8"/>
  <c r="AI259" i="8"/>
  <c r="AK194" i="8"/>
  <c r="AK175" i="8"/>
  <c r="AH259" i="8"/>
  <c r="AY259" i="8"/>
  <c r="AZ259" i="8"/>
  <c r="AG259" i="8"/>
  <c r="AP38" i="8"/>
  <c r="AK259" i="8" l="1"/>
  <c r="G38" i="8"/>
  <c r="BJ38" i="8" s="1"/>
  <c r="G13" i="8" l="1"/>
  <c r="AA13" i="8"/>
  <c r="AF13" i="8"/>
  <c r="AP13" i="8"/>
  <c r="BE13" i="8"/>
  <c r="BJ13" i="8" l="1"/>
  <c r="AA126" i="8"/>
  <c r="AA123" i="8"/>
  <c r="C208" i="8" l="1"/>
  <c r="D170" i="8"/>
  <c r="E170" i="8"/>
  <c r="F170" i="8"/>
  <c r="W170" i="8"/>
  <c r="X170" i="8"/>
  <c r="Y170" i="8"/>
  <c r="Z170" i="8"/>
  <c r="AB170" i="8"/>
  <c r="AC170" i="8"/>
  <c r="AD170" i="8"/>
  <c r="AE170" i="8"/>
  <c r="AL170" i="8"/>
  <c r="AM170" i="8"/>
  <c r="AN170" i="8"/>
  <c r="AO170" i="8"/>
  <c r="BA170" i="8"/>
  <c r="BB170" i="8"/>
  <c r="BC170" i="8"/>
  <c r="BD170" i="8"/>
  <c r="BK170" i="8"/>
  <c r="C170" i="8"/>
  <c r="BF170" i="8" s="1"/>
  <c r="BK165" i="8"/>
  <c r="D165" i="8"/>
  <c r="E165" i="8"/>
  <c r="F165" i="8"/>
  <c r="W165" i="8"/>
  <c r="X165" i="8"/>
  <c r="Y165" i="8"/>
  <c r="Z165" i="8"/>
  <c r="AC165" i="8"/>
  <c r="AD165" i="8"/>
  <c r="AE165" i="8"/>
  <c r="AL165" i="8"/>
  <c r="AM165" i="8"/>
  <c r="AN165" i="8"/>
  <c r="AO165" i="8"/>
  <c r="BA165" i="8"/>
  <c r="BB165" i="8"/>
  <c r="BC165" i="8"/>
  <c r="BD165" i="8"/>
  <c r="C165" i="8"/>
  <c r="BI170" i="8" l="1"/>
  <c r="BG170" i="8"/>
  <c r="BH170" i="8"/>
  <c r="BG165" i="8"/>
  <c r="BI165" i="8"/>
  <c r="BH165" i="8"/>
  <c r="BF165" i="8"/>
  <c r="BL17" i="8"/>
  <c r="BL18" i="8" s="1"/>
  <c r="BK95" i="8" l="1"/>
  <c r="BD95" i="8"/>
  <c r="BC95" i="8"/>
  <c r="BB95" i="8"/>
  <c r="BA95" i="8"/>
  <c r="AO95" i="8"/>
  <c r="AN95" i="8"/>
  <c r="AM95" i="8"/>
  <c r="AL95" i="8"/>
  <c r="AE95" i="8"/>
  <c r="AD95" i="8"/>
  <c r="AC95" i="8"/>
  <c r="AB95" i="8"/>
  <c r="Z95" i="8"/>
  <c r="Y95" i="8"/>
  <c r="X95" i="8"/>
  <c r="W95" i="8"/>
  <c r="F95" i="8"/>
  <c r="E95" i="8"/>
  <c r="D95" i="8"/>
  <c r="BM95" i="8"/>
  <c r="BL95" i="8"/>
  <c r="BE94" i="8"/>
  <c r="BE95" i="8" s="1"/>
  <c r="AP94" i="8"/>
  <c r="AP95" i="8" s="1"/>
  <c r="AF94" i="8"/>
  <c r="AF95" i="8" s="1"/>
  <c r="AA94" i="8"/>
  <c r="BG95" i="8" l="1"/>
  <c r="BH95" i="8"/>
  <c r="BI95" i="8"/>
  <c r="BF95" i="8"/>
  <c r="BJ94" i="8"/>
  <c r="AA95" i="8"/>
  <c r="BP95" i="8"/>
  <c r="BN95" i="8"/>
  <c r="G95" i="8"/>
  <c r="BO95" i="8"/>
  <c r="BJ95" i="8" l="1"/>
  <c r="BQ95" i="8"/>
  <c r="BE248" i="8"/>
  <c r="BE249" i="8" s="1"/>
  <c r="BD245" i="8"/>
  <c r="BC245" i="8"/>
  <c r="BB245" i="8"/>
  <c r="BA245" i="8"/>
  <c r="BE244" i="8"/>
  <c r="BE245" i="8" s="1"/>
  <c r="BD256" i="8"/>
  <c r="BD257" i="8" s="1"/>
  <c r="BD258" i="8" s="1"/>
  <c r="BC256" i="8"/>
  <c r="BC257" i="8" s="1"/>
  <c r="BC258" i="8" s="1"/>
  <c r="BB256" i="8"/>
  <c r="BB257" i="8" s="1"/>
  <c r="BB258" i="8" s="1"/>
  <c r="BA256" i="8"/>
  <c r="BA257" i="8" s="1"/>
  <c r="BA258" i="8" s="1"/>
  <c r="BE255" i="8"/>
  <c r="BE256" i="8" s="1"/>
  <c r="BE257" i="8" s="1"/>
  <c r="BE258" i="8" s="1"/>
  <c r="BD238" i="8"/>
  <c r="BD239" i="8" s="1"/>
  <c r="BD240" i="8" s="1"/>
  <c r="BC238" i="8"/>
  <c r="BC239" i="8" s="1"/>
  <c r="BC240" i="8" s="1"/>
  <c r="BB238" i="8"/>
  <c r="BB239" i="8" s="1"/>
  <c r="BB240" i="8" s="1"/>
  <c r="BA238" i="8"/>
  <c r="BA239" i="8" s="1"/>
  <c r="BA240" i="8" s="1"/>
  <c r="BE237" i="8"/>
  <c r="BE236" i="8"/>
  <c r="BD230" i="8"/>
  <c r="BC230" i="8"/>
  <c r="BA230" i="8"/>
  <c r="BA231" i="8" s="1"/>
  <c r="BA232" i="8" s="1"/>
  <c r="BE229" i="8"/>
  <c r="BE227" i="8"/>
  <c r="BE225" i="8"/>
  <c r="BE224" i="8"/>
  <c r="BE223" i="8"/>
  <c r="BE222" i="8"/>
  <c r="BE220" i="8"/>
  <c r="BB230" i="8"/>
  <c r="BB231" i="8" s="1"/>
  <c r="BB232" i="8" s="1"/>
  <c r="BD214" i="8"/>
  <c r="BD215" i="8" s="1"/>
  <c r="BC214" i="8"/>
  <c r="BC215" i="8" s="1"/>
  <c r="BB214" i="8"/>
  <c r="BB215" i="8" s="1"/>
  <c r="BA214" i="8"/>
  <c r="BA215" i="8" s="1"/>
  <c r="BE213" i="8"/>
  <c r="BE212" i="8"/>
  <c r="BD208" i="8"/>
  <c r="BC208" i="8"/>
  <c r="BB208" i="8"/>
  <c r="BA208" i="8"/>
  <c r="BE207" i="8"/>
  <c r="BE206" i="8"/>
  <c r="BD204" i="8"/>
  <c r="BC204" i="8"/>
  <c r="BB204" i="8"/>
  <c r="BA204" i="8"/>
  <c r="BE203" i="8"/>
  <c r="BE202" i="8"/>
  <c r="BE201" i="8"/>
  <c r="BE200" i="8"/>
  <c r="BE199" i="8"/>
  <c r="BE198" i="8"/>
  <c r="BD192" i="8"/>
  <c r="BC192" i="8"/>
  <c r="BA192" i="8"/>
  <c r="BE191" i="8"/>
  <c r="BE189" i="8"/>
  <c r="BE188" i="8"/>
  <c r="BD186" i="8"/>
  <c r="BC186" i="8"/>
  <c r="BA186" i="8"/>
  <c r="BE185" i="8"/>
  <c r="BE184" i="8"/>
  <c r="BE183" i="8"/>
  <c r="BE182" i="8"/>
  <c r="BE181" i="8"/>
  <c r="BE180" i="8"/>
  <c r="BE179" i="8"/>
  <c r="BD173" i="8"/>
  <c r="BC173" i="8"/>
  <c r="BB173" i="8"/>
  <c r="BA173" i="8"/>
  <c r="BE172" i="8"/>
  <c r="BE173" i="8" s="1"/>
  <c r="BE169" i="8"/>
  <c r="BE167" i="8"/>
  <c r="BE168" i="8"/>
  <c r="BD174" i="8"/>
  <c r="BD175" i="8" s="1"/>
  <c r="BE164" i="8"/>
  <c r="BE162" i="8"/>
  <c r="BE163" i="8"/>
  <c r="BD156" i="8"/>
  <c r="BD157" i="8" s="1"/>
  <c r="BC156" i="8"/>
  <c r="BC157" i="8" s="1"/>
  <c r="BB156" i="8"/>
  <c r="BB157" i="8" s="1"/>
  <c r="BA156" i="8"/>
  <c r="BA157" i="8" s="1"/>
  <c r="BE155" i="8"/>
  <c r="BE141" i="8"/>
  <c r="BE139" i="8"/>
  <c r="BE136" i="8"/>
  <c r="BE137" i="8" s="1"/>
  <c r="BD151" i="8"/>
  <c r="BC151" i="8"/>
  <c r="BB151" i="8"/>
  <c r="BA151" i="8"/>
  <c r="BE150" i="8"/>
  <c r="BE151" i="8" s="1"/>
  <c r="BD133" i="8"/>
  <c r="BC133" i="8"/>
  <c r="BB133" i="8"/>
  <c r="BE132" i="8"/>
  <c r="BE133" i="8" s="1"/>
  <c r="BD148" i="8"/>
  <c r="BC148" i="8"/>
  <c r="BB148" i="8"/>
  <c r="BA148" i="8"/>
  <c r="BE147" i="8"/>
  <c r="BE146" i="8"/>
  <c r="BE145" i="8"/>
  <c r="BE144" i="8"/>
  <c r="BD130" i="8"/>
  <c r="BC130" i="8"/>
  <c r="BB130" i="8"/>
  <c r="BA130" i="8"/>
  <c r="BE129" i="8"/>
  <c r="BE128" i="8"/>
  <c r="BE126" i="8"/>
  <c r="BE125" i="8"/>
  <c r="BE124" i="8"/>
  <c r="BE123" i="8"/>
  <c r="BE122" i="8"/>
  <c r="BD116" i="8"/>
  <c r="BD117" i="8" s="1"/>
  <c r="BC116" i="8"/>
  <c r="BC117" i="8" s="1"/>
  <c r="BB116" i="8"/>
  <c r="BB117" i="8" s="1"/>
  <c r="BA116" i="8"/>
  <c r="BA117" i="8" s="1"/>
  <c r="BE115" i="8"/>
  <c r="BE113" i="8"/>
  <c r="BE112" i="8"/>
  <c r="BE111" i="8"/>
  <c r="BE110" i="8"/>
  <c r="BD106" i="8"/>
  <c r="BC106" i="8"/>
  <c r="BB106" i="8"/>
  <c r="BA106" i="8"/>
  <c r="BE105" i="8"/>
  <c r="BE102" i="8"/>
  <c r="BE101" i="8"/>
  <c r="BE100" i="8"/>
  <c r="BE99" i="8"/>
  <c r="BE98" i="8"/>
  <c r="BE97" i="8"/>
  <c r="BE91" i="8"/>
  <c r="BE89" i="8"/>
  <c r="BE88" i="8"/>
  <c r="BE87" i="8"/>
  <c r="BE85" i="8"/>
  <c r="BE84" i="8"/>
  <c r="BE83" i="8"/>
  <c r="BE82" i="8"/>
  <c r="BE81" i="8"/>
  <c r="BE80" i="8"/>
  <c r="BE79" i="8"/>
  <c r="BE78" i="8"/>
  <c r="BE77" i="8"/>
  <c r="BD71" i="8"/>
  <c r="BC71" i="8"/>
  <c r="BA71" i="8"/>
  <c r="BA72" i="8" s="1"/>
  <c r="BA73" i="8" s="1"/>
  <c r="BE70" i="8"/>
  <c r="BE69" i="8"/>
  <c r="BE68" i="8"/>
  <c r="BB71" i="8"/>
  <c r="BB72" i="8" s="1"/>
  <c r="BB73" i="8" s="1"/>
  <c r="BE67" i="8"/>
  <c r="BE66" i="8"/>
  <c r="BD55" i="8"/>
  <c r="BI55" i="8" s="1"/>
  <c r="BC55" i="8"/>
  <c r="BH55" i="8" s="1"/>
  <c r="BB55" i="8"/>
  <c r="BG55" i="8" s="1"/>
  <c r="BA55" i="8"/>
  <c r="BF55" i="8" s="1"/>
  <c r="BE54" i="8"/>
  <c r="BE55" i="8" s="1"/>
  <c r="BE51" i="8"/>
  <c r="BE50" i="8"/>
  <c r="BE37" i="8"/>
  <c r="BE39" i="8" s="1"/>
  <c r="BD45" i="8"/>
  <c r="BI45" i="8" s="1"/>
  <c r="BC45" i="8"/>
  <c r="BH45" i="8" s="1"/>
  <c r="BB45" i="8"/>
  <c r="BG45" i="8" s="1"/>
  <c r="BA45" i="8"/>
  <c r="BF45" i="8" s="1"/>
  <c r="BE44" i="8"/>
  <c r="BE45" i="8" s="1"/>
  <c r="BD35" i="8"/>
  <c r="BC35" i="8"/>
  <c r="BA35" i="8"/>
  <c r="BA56" i="8" s="1"/>
  <c r="BA62" i="8" s="1"/>
  <c r="BB35" i="8"/>
  <c r="BD24" i="8"/>
  <c r="BD25" i="8" s="1"/>
  <c r="BC24" i="8"/>
  <c r="BC25" i="8" s="1"/>
  <c r="BB24" i="8"/>
  <c r="BB25" i="8" s="1"/>
  <c r="BA24" i="8"/>
  <c r="BA25" i="8" s="1"/>
  <c r="BE23" i="8"/>
  <c r="BE22" i="8"/>
  <c r="BD18" i="8"/>
  <c r="BC18" i="8"/>
  <c r="BB18" i="8"/>
  <c r="BA18" i="8"/>
  <c r="BE17" i="8"/>
  <c r="BE18" i="8" s="1"/>
  <c r="BD15" i="8"/>
  <c r="BC15" i="8"/>
  <c r="BB15" i="8"/>
  <c r="BA15" i="8"/>
  <c r="BA19" i="8" s="1"/>
  <c r="BE14" i="8"/>
  <c r="BE11" i="8"/>
  <c r="BE10" i="8"/>
  <c r="AM71" i="8"/>
  <c r="AM72" i="8" s="1"/>
  <c r="AM73" i="8" s="1"/>
  <c r="X142" i="8"/>
  <c r="D142" i="8"/>
  <c r="AM142" i="8"/>
  <c r="AC142" i="8"/>
  <c r="AM245" i="8"/>
  <c r="AC245" i="8"/>
  <c r="X245" i="8"/>
  <c r="D245" i="8"/>
  <c r="AM256" i="8"/>
  <c r="AM257" i="8" s="1"/>
  <c r="AM258" i="8" s="1"/>
  <c r="AC256" i="8"/>
  <c r="X258" i="8"/>
  <c r="D256" i="8"/>
  <c r="AM238" i="8"/>
  <c r="AM239" i="8" s="1"/>
  <c r="AM240" i="8" s="1"/>
  <c r="AC238" i="8"/>
  <c r="AC239" i="8" s="1"/>
  <c r="AC240" i="8" s="1"/>
  <c r="X238" i="8"/>
  <c r="X239" i="8" s="1"/>
  <c r="X240" i="8" s="1"/>
  <c r="D238" i="8"/>
  <c r="E238" i="8"/>
  <c r="AC230" i="8"/>
  <c r="AC231" i="8" s="1"/>
  <c r="AC232" i="8" s="1"/>
  <c r="X230" i="8"/>
  <c r="D230" i="8"/>
  <c r="AM214" i="8"/>
  <c r="AC214" i="8"/>
  <c r="AC215" i="8" s="1"/>
  <c r="X214" i="8"/>
  <c r="X215" i="8" s="1"/>
  <c r="D214" i="8"/>
  <c r="AM208" i="8"/>
  <c r="AC208" i="8"/>
  <c r="X208" i="8"/>
  <c r="D208" i="8"/>
  <c r="AM204" i="8"/>
  <c r="AC204" i="8"/>
  <c r="X204" i="8"/>
  <c r="D204" i="8"/>
  <c r="AM192" i="8"/>
  <c r="AC192" i="8"/>
  <c r="X192" i="8"/>
  <c r="D192" i="8"/>
  <c r="AC186" i="8"/>
  <c r="X186" i="8"/>
  <c r="D186" i="8"/>
  <c r="AM173" i="8"/>
  <c r="AC173" i="8"/>
  <c r="X173" i="8"/>
  <c r="D173" i="8"/>
  <c r="AM156" i="8"/>
  <c r="AM157" i="8" s="1"/>
  <c r="AC156" i="8"/>
  <c r="AC157" i="8" s="1"/>
  <c r="X156" i="8"/>
  <c r="X157" i="8" s="1"/>
  <c r="D156" i="8"/>
  <c r="AM151" i="8"/>
  <c r="AC151" i="8"/>
  <c r="X151" i="8"/>
  <c r="D151" i="8"/>
  <c r="AM133" i="8"/>
  <c r="AC133" i="8"/>
  <c r="X133" i="8"/>
  <c r="D133" i="8"/>
  <c r="AM148" i="8"/>
  <c r="AC148" i="8"/>
  <c r="X148" i="8"/>
  <c r="D148" i="8"/>
  <c r="AM130" i="8"/>
  <c r="AC130" i="8"/>
  <c r="X130" i="8"/>
  <c r="D130" i="8"/>
  <c r="AM116" i="8"/>
  <c r="AM117" i="8" s="1"/>
  <c r="AC116" i="8"/>
  <c r="AC117" i="8" s="1"/>
  <c r="X116" i="8"/>
  <c r="X117" i="8" s="1"/>
  <c r="D116" i="8"/>
  <c r="AM106" i="8"/>
  <c r="AC106" i="8"/>
  <c r="X106" i="8"/>
  <c r="D106" i="8"/>
  <c r="AC71" i="8"/>
  <c r="AC72" i="8" s="1"/>
  <c r="AC73" i="8" s="1"/>
  <c r="X71" i="8"/>
  <c r="BD19" i="8" l="1"/>
  <c r="BC56" i="8"/>
  <c r="BC62" i="8" s="1"/>
  <c r="BB56" i="8"/>
  <c r="BB62" i="8" s="1"/>
  <c r="BC19" i="8"/>
  <c r="BD56" i="8"/>
  <c r="BD62" i="8" s="1"/>
  <c r="BB19" i="8"/>
  <c r="BE52" i="8"/>
  <c r="BE92" i="8"/>
  <c r="BG71" i="8"/>
  <c r="AC257" i="8"/>
  <c r="BG256" i="8"/>
  <c r="BG116" i="8"/>
  <c r="BG106" i="8"/>
  <c r="BF35" i="8"/>
  <c r="BH35" i="8"/>
  <c r="BI35" i="8"/>
  <c r="BG35" i="8"/>
  <c r="BG245" i="8"/>
  <c r="BG238" i="8"/>
  <c r="BG214" i="8"/>
  <c r="BG208" i="8"/>
  <c r="BG204" i="8"/>
  <c r="BG173" i="8"/>
  <c r="BG156" i="8"/>
  <c r="BG151" i="8"/>
  <c r="BG148" i="8"/>
  <c r="BG142" i="8"/>
  <c r="BG133" i="8"/>
  <c r="BG130" i="8"/>
  <c r="BG18" i="8"/>
  <c r="BD231" i="8"/>
  <c r="BC231" i="8"/>
  <c r="BD72" i="8"/>
  <c r="BC72" i="8"/>
  <c r="BE142" i="8"/>
  <c r="BG15" i="8"/>
  <c r="BG25" i="8"/>
  <c r="BG24" i="8"/>
  <c r="X72" i="8"/>
  <c r="BG72" i="8" s="1"/>
  <c r="D215" i="8"/>
  <c r="D231" i="8"/>
  <c r="D239" i="8"/>
  <c r="BG239" i="8" s="1"/>
  <c r="D257" i="8"/>
  <c r="D157" i="8"/>
  <c r="BG157" i="8" s="1"/>
  <c r="E239" i="8"/>
  <c r="BB152" i="8"/>
  <c r="BB158" i="8" s="1"/>
  <c r="D152" i="8"/>
  <c r="BC152" i="8"/>
  <c r="BC158" i="8" s="1"/>
  <c r="BD152" i="8"/>
  <c r="BD158" i="8" s="1"/>
  <c r="BA152" i="8"/>
  <c r="BA158" i="8" s="1"/>
  <c r="AM215" i="8"/>
  <c r="AM152" i="8"/>
  <c r="AM158" i="8" s="1"/>
  <c r="AC152" i="8"/>
  <c r="AC158" i="8" s="1"/>
  <c r="X231" i="8"/>
  <c r="X232" i="8" s="1"/>
  <c r="X152" i="8"/>
  <c r="D117" i="8"/>
  <c r="BG117" i="8" s="1"/>
  <c r="X107" i="8"/>
  <c r="X118" i="8" s="1"/>
  <c r="BA107" i="8"/>
  <c r="BA118" i="8" s="1"/>
  <c r="BC193" i="8"/>
  <c r="BC194" i="8" s="1"/>
  <c r="BD107" i="8"/>
  <c r="BD118" i="8" s="1"/>
  <c r="AM107" i="8"/>
  <c r="AM118" i="8" s="1"/>
  <c r="D107" i="8"/>
  <c r="BC107" i="8"/>
  <c r="BC118" i="8" s="1"/>
  <c r="AC107" i="8"/>
  <c r="AC118" i="8" s="1"/>
  <c r="BB107" i="8"/>
  <c r="BB118" i="8" s="1"/>
  <c r="BD209" i="8"/>
  <c r="BD216" i="8" s="1"/>
  <c r="BE165" i="8"/>
  <c r="BE170" i="8"/>
  <c r="BD26" i="8"/>
  <c r="AM230" i="8"/>
  <c r="AM231" i="8" s="1"/>
  <c r="AM232" i="8" s="1"/>
  <c r="BA209" i="8"/>
  <c r="BA216" i="8" s="1"/>
  <c r="BC26" i="8"/>
  <c r="BD250" i="8"/>
  <c r="BD251" i="8" s="1"/>
  <c r="BE116" i="8"/>
  <c r="BE117" i="8" s="1"/>
  <c r="BA193" i="8"/>
  <c r="BA194" i="8" s="1"/>
  <c r="BC174" i="8"/>
  <c r="BC175" i="8" s="1"/>
  <c r="BC209" i="8"/>
  <c r="BC216" i="8" s="1"/>
  <c r="BD193" i="8"/>
  <c r="BD194" i="8" s="1"/>
  <c r="BE192" i="8"/>
  <c r="BE208" i="8"/>
  <c r="BB26" i="8"/>
  <c r="BE24" i="8"/>
  <c r="BE25" i="8" s="1"/>
  <c r="BE130" i="8"/>
  <c r="BE214" i="8"/>
  <c r="BE215" i="8" s="1"/>
  <c r="BA250" i="8"/>
  <c r="BA251" i="8" s="1"/>
  <c r="BE106" i="8"/>
  <c r="BA174" i="8"/>
  <c r="BA175" i="8" s="1"/>
  <c r="BE186" i="8"/>
  <c r="BB209" i="8"/>
  <c r="BB216" i="8" s="1"/>
  <c r="BE230" i="8"/>
  <c r="BE238" i="8"/>
  <c r="BE239" i="8" s="1"/>
  <c r="BE240" i="8" s="1"/>
  <c r="BC250" i="8"/>
  <c r="BC251" i="8" s="1"/>
  <c r="X174" i="8"/>
  <c r="BA26" i="8"/>
  <c r="BE148" i="8"/>
  <c r="BE156" i="8"/>
  <c r="BE157" i="8" s="1"/>
  <c r="BB174" i="8"/>
  <c r="BB175" i="8" s="1"/>
  <c r="BB186" i="8"/>
  <c r="BB192" i="8"/>
  <c r="BG192" i="8" s="1"/>
  <c r="BE204" i="8"/>
  <c r="BE250" i="8"/>
  <c r="BE251" i="8" s="1"/>
  <c r="BE15" i="8"/>
  <c r="BE19" i="8" s="1"/>
  <c r="BE35" i="8"/>
  <c r="BE56" i="8" s="1"/>
  <c r="BE62" i="8" s="1"/>
  <c r="BE71" i="8"/>
  <c r="BB250" i="8"/>
  <c r="BB251" i="8" s="1"/>
  <c r="AM186" i="8"/>
  <c r="AM193" i="8" s="1"/>
  <c r="AM194" i="8" s="1"/>
  <c r="X250" i="8"/>
  <c r="X251" i="8" s="1"/>
  <c r="X209" i="8"/>
  <c r="D250" i="8"/>
  <c r="AM250" i="8"/>
  <c r="AM251" i="8" s="1"/>
  <c r="AC250" i="8"/>
  <c r="AC251" i="8" s="1"/>
  <c r="AC209" i="8"/>
  <c r="AC216" i="8" s="1"/>
  <c r="D193" i="8"/>
  <c r="AC193" i="8"/>
  <c r="AC194" i="8" s="1"/>
  <c r="AM209" i="8"/>
  <c r="X193" i="8"/>
  <c r="AM174" i="8"/>
  <c r="AM175" i="8" s="1"/>
  <c r="D209" i="8"/>
  <c r="D174" i="8"/>
  <c r="AC174" i="8"/>
  <c r="AC175" i="8" s="1"/>
  <c r="AP14" i="8"/>
  <c r="AF14" i="8"/>
  <c r="AA14" i="8"/>
  <c r="G14" i="8"/>
  <c r="AC258" i="8" l="1"/>
  <c r="BG257" i="8"/>
  <c r="BG230" i="8"/>
  <c r="BG215" i="8"/>
  <c r="BG186" i="8"/>
  <c r="BG250" i="8"/>
  <c r="BG231" i="8"/>
  <c r="BG209" i="8"/>
  <c r="BG174" i="8"/>
  <c r="BG152" i="8"/>
  <c r="BJ14" i="8"/>
  <c r="BG107" i="8"/>
  <c r="BG56" i="8"/>
  <c r="BG62" i="8" s="1"/>
  <c r="BG19" i="8"/>
  <c r="BI15" i="8"/>
  <c r="BH15" i="8"/>
  <c r="BD232" i="8"/>
  <c r="BE231" i="8"/>
  <c r="BC232" i="8"/>
  <c r="BD73" i="8"/>
  <c r="BE72" i="8"/>
  <c r="BC73" i="8"/>
  <c r="BF24" i="8"/>
  <c r="D175" i="8"/>
  <c r="D158" i="8"/>
  <c r="D216" i="8"/>
  <c r="D240" i="8"/>
  <c r="BG240" i="8" s="1"/>
  <c r="X73" i="8"/>
  <c r="BG73" i="8" s="1"/>
  <c r="BF15" i="8"/>
  <c r="D194" i="8"/>
  <c r="D251" i="8"/>
  <c r="BG251" i="8" s="1"/>
  <c r="D258" i="8"/>
  <c r="D232" i="8"/>
  <c r="BG232" i="8" s="1"/>
  <c r="E240" i="8"/>
  <c r="BE152" i="8"/>
  <c r="BE158" i="8" s="1"/>
  <c r="AM216" i="8"/>
  <c r="X216" i="8"/>
  <c r="X194" i="8"/>
  <c r="X175" i="8"/>
  <c r="X158" i="8"/>
  <c r="BG26" i="8"/>
  <c r="D118" i="8"/>
  <c r="BG118" i="8" s="1"/>
  <c r="BE107" i="8"/>
  <c r="BE118" i="8" s="1"/>
  <c r="BE174" i="8"/>
  <c r="BE175" i="8" s="1"/>
  <c r="BE209" i="8"/>
  <c r="BE216" i="8" s="1"/>
  <c r="BE26" i="8"/>
  <c r="BE193" i="8"/>
  <c r="BE194" i="8" s="1"/>
  <c r="BB193" i="8"/>
  <c r="BB194" i="8" s="1"/>
  <c r="BG193" i="8" l="1"/>
  <c r="BG258" i="8"/>
  <c r="BG216" i="8"/>
  <c r="BG194" i="8"/>
  <c r="BG175" i="8"/>
  <c r="BG158" i="8"/>
  <c r="BE232" i="8"/>
  <c r="BE73" i="8"/>
  <c r="AM259" i="8"/>
  <c r="X259" i="8"/>
  <c r="BD259" i="8"/>
  <c r="BA259" i="8"/>
  <c r="BC259" i="8"/>
  <c r="AC259" i="8"/>
  <c r="BB259" i="8"/>
  <c r="D259" i="8"/>
  <c r="AP50" i="8"/>
  <c r="AF50" i="8"/>
  <c r="AA50" i="8"/>
  <c r="G50" i="8"/>
  <c r="BE259" i="8" l="1"/>
  <c r="BJ50" i="8"/>
  <c r="BG259" i="8"/>
  <c r="AP248" i="8"/>
  <c r="AP249" i="8" s="1"/>
  <c r="AF248" i="8"/>
  <c r="AF249" i="8" s="1"/>
  <c r="AA248" i="8"/>
  <c r="AA249" i="8" s="1"/>
  <c r="G248" i="8"/>
  <c r="AP244" i="8"/>
  <c r="AF244" i="8"/>
  <c r="AA244" i="8"/>
  <c r="G244" i="8"/>
  <c r="AP255" i="8"/>
  <c r="AF255" i="8"/>
  <c r="AA255" i="8"/>
  <c r="G255" i="8"/>
  <c r="AP237" i="8"/>
  <c r="AF237" i="8"/>
  <c r="AA237" i="8"/>
  <c r="G237" i="8"/>
  <c r="AP236" i="8"/>
  <c r="AF236" i="8"/>
  <c r="AA236" i="8"/>
  <c r="G236" i="8"/>
  <c r="AP229" i="8"/>
  <c r="AF229" i="8"/>
  <c r="AA229" i="8"/>
  <c r="G229" i="8"/>
  <c r="AP227" i="8"/>
  <c r="AF227" i="8"/>
  <c r="AA227" i="8"/>
  <c r="G227" i="8"/>
  <c r="AP225" i="8"/>
  <c r="AF225" i="8"/>
  <c r="AA225" i="8"/>
  <c r="G225" i="8"/>
  <c r="AP224" i="8"/>
  <c r="AF224" i="8"/>
  <c r="AA224" i="8"/>
  <c r="G224" i="8"/>
  <c r="AP223" i="8"/>
  <c r="AF223" i="8"/>
  <c r="AA223" i="8"/>
  <c r="G223" i="8"/>
  <c r="AP222" i="8"/>
  <c r="AF222" i="8"/>
  <c r="AA222" i="8"/>
  <c r="G222" i="8"/>
  <c r="AP220" i="8"/>
  <c r="AF220" i="8"/>
  <c r="AA220" i="8"/>
  <c r="G220" i="8"/>
  <c r="AP213" i="8"/>
  <c r="AF213" i="8"/>
  <c r="AA213" i="8"/>
  <c r="G213" i="8"/>
  <c r="AP212" i="8"/>
  <c r="AF212" i="8"/>
  <c r="AA212" i="8"/>
  <c r="G212" i="8"/>
  <c r="AP207" i="8"/>
  <c r="AF207" i="8"/>
  <c r="AA207" i="8"/>
  <c r="G207" i="8"/>
  <c r="AP206" i="8"/>
  <c r="AF206" i="8"/>
  <c r="AA206" i="8"/>
  <c r="G206" i="8"/>
  <c r="AP203" i="8"/>
  <c r="AF203" i="8"/>
  <c r="AA203" i="8"/>
  <c r="G203" i="8"/>
  <c r="AP202" i="8"/>
  <c r="AF202" i="8"/>
  <c r="AA202" i="8"/>
  <c r="G202" i="8"/>
  <c r="AP201" i="8"/>
  <c r="AF201" i="8"/>
  <c r="AA201" i="8"/>
  <c r="AP200" i="8"/>
  <c r="AF200" i="8"/>
  <c r="AA200" i="8"/>
  <c r="G200" i="8"/>
  <c r="AP199" i="8"/>
  <c r="AF199" i="8"/>
  <c r="AA199" i="8"/>
  <c r="G199" i="8"/>
  <c r="AP198" i="8"/>
  <c r="AF198" i="8"/>
  <c r="AA198" i="8"/>
  <c r="G198" i="8"/>
  <c r="C204" i="8"/>
  <c r="C214" i="8"/>
  <c r="C230" i="8"/>
  <c r="C238" i="8"/>
  <c r="C256" i="8"/>
  <c r="AP191" i="8"/>
  <c r="AF191" i="8"/>
  <c r="G191" i="8"/>
  <c r="AP189" i="8"/>
  <c r="AF189" i="8"/>
  <c r="G189" i="8"/>
  <c r="AP188" i="8"/>
  <c r="AF188" i="8"/>
  <c r="G188" i="8"/>
  <c r="AP185" i="8"/>
  <c r="AF185" i="8"/>
  <c r="AA185" i="8"/>
  <c r="G185" i="8"/>
  <c r="AP184" i="8"/>
  <c r="AF184" i="8"/>
  <c r="AA184" i="8"/>
  <c r="G184" i="8"/>
  <c r="AP183" i="8"/>
  <c r="AF183" i="8"/>
  <c r="AA183" i="8"/>
  <c r="G183" i="8"/>
  <c r="AP182" i="8"/>
  <c r="AF182" i="8"/>
  <c r="AA182" i="8"/>
  <c r="G182" i="8"/>
  <c r="AP181" i="8"/>
  <c r="AF181" i="8"/>
  <c r="AA181" i="8"/>
  <c r="G181" i="8"/>
  <c r="AP180" i="8"/>
  <c r="AF180" i="8"/>
  <c r="AA180" i="8"/>
  <c r="G180" i="8"/>
  <c r="AP179" i="8"/>
  <c r="AF179" i="8"/>
  <c r="AA179" i="8"/>
  <c r="G179" i="8"/>
  <c r="AP172" i="8"/>
  <c r="AF172" i="8"/>
  <c r="AA172" i="8"/>
  <c r="G172" i="8"/>
  <c r="AP169" i="8"/>
  <c r="AF169" i="8"/>
  <c r="AA169" i="8"/>
  <c r="G169" i="8"/>
  <c r="AP167" i="8"/>
  <c r="AF167" i="8"/>
  <c r="AA167" i="8"/>
  <c r="G167" i="8"/>
  <c r="AP168" i="8"/>
  <c r="AF168" i="8"/>
  <c r="AA168" i="8"/>
  <c r="G168" i="8"/>
  <c r="AP164" i="8"/>
  <c r="AF164" i="8"/>
  <c r="AA164" i="8"/>
  <c r="G164" i="8"/>
  <c r="AP162" i="8"/>
  <c r="AF162" i="8"/>
  <c r="AA162" i="8"/>
  <c r="G162" i="8"/>
  <c r="AP163" i="8"/>
  <c r="AF163" i="8"/>
  <c r="AA163" i="8"/>
  <c r="G163" i="8"/>
  <c r="AP155" i="8"/>
  <c r="AF155" i="8"/>
  <c r="AA155" i="8"/>
  <c r="G155" i="8"/>
  <c r="AP141" i="8"/>
  <c r="AF141" i="8"/>
  <c r="AA141" i="8"/>
  <c r="G141" i="8"/>
  <c r="AP139" i="8"/>
  <c r="AF139" i="8"/>
  <c r="AA139" i="8"/>
  <c r="G139" i="8"/>
  <c r="AP136" i="8"/>
  <c r="AP137" i="8" s="1"/>
  <c r="AF136" i="8"/>
  <c r="AF137" i="8" s="1"/>
  <c r="AA136" i="8"/>
  <c r="AA137" i="8" s="1"/>
  <c r="G136" i="8"/>
  <c r="AP150" i="8"/>
  <c r="AF150" i="8"/>
  <c r="AA150" i="8"/>
  <c r="G150" i="8"/>
  <c r="AP132" i="8"/>
  <c r="AF132" i="8"/>
  <c r="AA132" i="8"/>
  <c r="G132" i="8"/>
  <c r="AP147" i="8"/>
  <c r="AF147" i="8"/>
  <c r="AA147" i="8"/>
  <c r="G147" i="8"/>
  <c r="AP146" i="8"/>
  <c r="AF146" i="8"/>
  <c r="AA146" i="8"/>
  <c r="G146" i="8"/>
  <c r="AP145" i="8"/>
  <c r="AF145" i="8"/>
  <c r="AA145" i="8"/>
  <c r="G145" i="8"/>
  <c r="AP144" i="8"/>
  <c r="AF144" i="8"/>
  <c r="AA144" i="8"/>
  <c r="G144" i="8"/>
  <c r="AP129" i="8"/>
  <c r="AF129" i="8"/>
  <c r="AA129" i="8"/>
  <c r="G129" i="8"/>
  <c r="AP128" i="8"/>
  <c r="AF128" i="8"/>
  <c r="AA128" i="8"/>
  <c r="G128" i="8"/>
  <c r="AP126" i="8"/>
  <c r="AF126" i="8"/>
  <c r="G126" i="8"/>
  <c r="AP125" i="8"/>
  <c r="AF125" i="8"/>
  <c r="AA125" i="8"/>
  <c r="G125" i="8"/>
  <c r="AP124" i="8"/>
  <c r="AF124" i="8"/>
  <c r="AA124" i="8"/>
  <c r="G124" i="8"/>
  <c r="AP123" i="8"/>
  <c r="AF123" i="8"/>
  <c r="G123" i="8"/>
  <c r="AP122" i="8"/>
  <c r="AF122" i="8"/>
  <c r="AA122" i="8"/>
  <c r="G122" i="8"/>
  <c r="AP115" i="8"/>
  <c r="AF115" i="8"/>
  <c r="AA115" i="8"/>
  <c r="G115" i="8"/>
  <c r="AP113" i="8"/>
  <c r="AF113" i="8"/>
  <c r="AA113" i="8"/>
  <c r="G113" i="8"/>
  <c r="AP112" i="8"/>
  <c r="AF112" i="8"/>
  <c r="AA112" i="8"/>
  <c r="G112" i="8"/>
  <c r="AP111" i="8"/>
  <c r="AF111" i="8"/>
  <c r="AA111" i="8"/>
  <c r="G111" i="8"/>
  <c r="AP110" i="8"/>
  <c r="AF110" i="8"/>
  <c r="AA110" i="8"/>
  <c r="G110" i="8"/>
  <c r="AP105" i="8"/>
  <c r="AF105" i="8"/>
  <c r="AA105" i="8"/>
  <c r="G105" i="8"/>
  <c r="AP102" i="8"/>
  <c r="AF102" i="8"/>
  <c r="AA102" i="8"/>
  <c r="G102" i="8"/>
  <c r="AP101" i="8"/>
  <c r="AF101" i="8"/>
  <c r="AA101" i="8"/>
  <c r="G101" i="8"/>
  <c r="AP100" i="8"/>
  <c r="AF100" i="8"/>
  <c r="AA100" i="8"/>
  <c r="G100" i="8"/>
  <c r="AP99" i="8"/>
  <c r="AF99" i="8"/>
  <c r="AA99" i="8"/>
  <c r="G99" i="8"/>
  <c r="AP98" i="8"/>
  <c r="AF98" i="8"/>
  <c r="AA98" i="8"/>
  <c r="G98" i="8"/>
  <c r="AP97" i="8"/>
  <c r="AF97" i="8"/>
  <c r="AA97" i="8"/>
  <c r="G97" i="8"/>
  <c r="C106" i="8"/>
  <c r="E106" i="8"/>
  <c r="F106" i="8"/>
  <c r="W106" i="8"/>
  <c r="Y106" i="8"/>
  <c r="Z106" i="8"/>
  <c r="AB106" i="8"/>
  <c r="AD106" i="8"/>
  <c r="AE106" i="8"/>
  <c r="AL106" i="8"/>
  <c r="AN106" i="8"/>
  <c r="AO106" i="8"/>
  <c r="AP91" i="8"/>
  <c r="AF91" i="8"/>
  <c r="AA91" i="8"/>
  <c r="G91" i="8"/>
  <c r="AP89" i="8"/>
  <c r="AF89" i="8"/>
  <c r="AA89" i="8"/>
  <c r="G89" i="8"/>
  <c r="AP88" i="8"/>
  <c r="AF88" i="8"/>
  <c r="AA88" i="8"/>
  <c r="G88" i="8"/>
  <c r="AP87" i="8"/>
  <c r="AF87" i="8"/>
  <c r="AA87" i="8"/>
  <c r="G87" i="8"/>
  <c r="AP85" i="8"/>
  <c r="AF85" i="8"/>
  <c r="AA85" i="8"/>
  <c r="G85" i="8"/>
  <c r="AP84" i="8"/>
  <c r="AF84" i="8"/>
  <c r="AA84" i="8"/>
  <c r="G84" i="8"/>
  <c r="AP83" i="8"/>
  <c r="AF83" i="8"/>
  <c r="AA83" i="8"/>
  <c r="G83" i="8"/>
  <c r="AP82" i="8"/>
  <c r="AF82" i="8"/>
  <c r="AA82" i="8"/>
  <c r="G82" i="8"/>
  <c r="AP81" i="8"/>
  <c r="AF81" i="8"/>
  <c r="AA81" i="8"/>
  <c r="G81" i="8"/>
  <c r="AP80" i="8"/>
  <c r="AF80" i="8"/>
  <c r="AA80" i="8"/>
  <c r="G80" i="8"/>
  <c r="AP79" i="8"/>
  <c r="AF79" i="8"/>
  <c r="AA79" i="8"/>
  <c r="G79" i="8"/>
  <c r="AP78" i="8"/>
  <c r="AF78" i="8"/>
  <c r="AA78" i="8"/>
  <c r="G78" i="8"/>
  <c r="AP77" i="8"/>
  <c r="AF77" i="8"/>
  <c r="AA77" i="8"/>
  <c r="G77" i="8"/>
  <c r="AP70" i="8"/>
  <c r="AF70" i="8"/>
  <c r="AA70" i="8"/>
  <c r="G70" i="8"/>
  <c r="AP69" i="8"/>
  <c r="AF69" i="8"/>
  <c r="AA69" i="8"/>
  <c r="G69" i="8"/>
  <c r="AP68" i="8"/>
  <c r="AF68" i="8"/>
  <c r="AA68" i="8"/>
  <c r="G68" i="8"/>
  <c r="AP67" i="8"/>
  <c r="AF67" i="8"/>
  <c r="AA67" i="8"/>
  <c r="G67" i="8"/>
  <c r="AP66" i="8"/>
  <c r="AF66" i="8"/>
  <c r="AA66" i="8"/>
  <c r="G66" i="8"/>
  <c r="AP54" i="8"/>
  <c r="AP55" i="8" s="1"/>
  <c r="AF54" i="8"/>
  <c r="AF55" i="8" s="1"/>
  <c r="AA54" i="8"/>
  <c r="AA55" i="8" s="1"/>
  <c r="G54" i="8"/>
  <c r="AP51" i="8"/>
  <c r="AP52" i="8" s="1"/>
  <c r="AF51" i="8"/>
  <c r="AF52" i="8" s="1"/>
  <c r="AA51" i="8"/>
  <c r="AA52" i="8" s="1"/>
  <c r="G51" i="8"/>
  <c r="AP37" i="8"/>
  <c r="AP39" i="8" s="1"/>
  <c r="AF37" i="8"/>
  <c r="AF39" i="8" s="1"/>
  <c r="AA37" i="8"/>
  <c r="AA39" i="8" s="1"/>
  <c r="G37" i="8"/>
  <c r="AP44" i="8"/>
  <c r="AP45" i="8" s="1"/>
  <c r="AF44" i="8"/>
  <c r="AF45" i="8" s="1"/>
  <c r="AA44" i="8"/>
  <c r="AA45" i="8" s="1"/>
  <c r="G44" i="8"/>
  <c r="BL10" i="8"/>
  <c r="AF92" i="8" l="1"/>
  <c r="BJ51" i="8"/>
  <c r="BH106" i="8"/>
  <c r="BJ128" i="8"/>
  <c r="BJ129" i="8"/>
  <c r="BJ144" i="8"/>
  <c r="BJ145" i="8"/>
  <c r="BJ146" i="8"/>
  <c r="BJ150" i="8"/>
  <c r="BJ136" i="8"/>
  <c r="BJ139" i="8"/>
  <c r="BJ141" i="8"/>
  <c r="BJ155" i="8"/>
  <c r="BJ163" i="8"/>
  <c r="BJ162" i="8"/>
  <c r="BJ164" i="8"/>
  <c r="BJ168" i="8"/>
  <c r="BJ167" i="8"/>
  <c r="BJ169" i="8"/>
  <c r="BJ172" i="8"/>
  <c r="BJ179" i="8"/>
  <c r="BJ180" i="8"/>
  <c r="BJ181" i="8"/>
  <c r="BJ182" i="8"/>
  <c r="BJ183" i="8"/>
  <c r="BJ184" i="8"/>
  <c r="BJ185" i="8"/>
  <c r="BJ188" i="8"/>
  <c r="BJ206" i="8"/>
  <c r="BJ207" i="8"/>
  <c r="BJ255" i="8"/>
  <c r="BT255" i="8" s="1"/>
  <c r="BT256" i="8" s="1"/>
  <c r="BT257" i="8" s="1"/>
  <c r="BT258" i="8" s="1"/>
  <c r="BJ248" i="8"/>
  <c r="BJ244" i="8"/>
  <c r="BT244" i="8" s="1"/>
  <c r="BT245" i="8" s="1"/>
  <c r="BT250" i="8" s="1"/>
  <c r="BT251" i="8" s="1"/>
  <c r="BJ236" i="8"/>
  <c r="BJ237" i="8"/>
  <c r="BJ220" i="8"/>
  <c r="BJ222" i="8"/>
  <c r="BJ223" i="8"/>
  <c r="BJ224" i="8"/>
  <c r="BJ225" i="8"/>
  <c r="BJ227" i="8"/>
  <c r="BJ229" i="8"/>
  <c r="BJ212" i="8"/>
  <c r="BJ213" i="8"/>
  <c r="BJ202" i="8"/>
  <c r="BJ203" i="8"/>
  <c r="BJ198" i="8"/>
  <c r="BJ199" i="8"/>
  <c r="BJ200" i="8"/>
  <c r="BJ201" i="8"/>
  <c r="BJ189" i="8"/>
  <c r="BJ191" i="8"/>
  <c r="BJ126" i="8"/>
  <c r="BJ123" i="8"/>
  <c r="BJ110" i="8"/>
  <c r="BJ111" i="8"/>
  <c r="BJ112" i="8"/>
  <c r="BJ113" i="8"/>
  <c r="BJ115" i="8"/>
  <c r="BI106" i="8"/>
  <c r="BF106" i="8"/>
  <c r="BJ97" i="8"/>
  <c r="BJ98" i="8"/>
  <c r="BJ99" i="8"/>
  <c r="BJ100" i="8"/>
  <c r="BJ101" i="8"/>
  <c r="BJ102" i="8"/>
  <c r="BJ105" i="8"/>
  <c r="BJ91" i="8"/>
  <c r="AP92" i="8"/>
  <c r="BJ147" i="8"/>
  <c r="BJ132" i="8"/>
  <c r="BJ122" i="8"/>
  <c r="BJ124" i="8"/>
  <c r="BJ125" i="8"/>
  <c r="BJ78" i="8"/>
  <c r="BJ79" i="8"/>
  <c r="BJ80" i="8"/>
  <c r="BJ81" i="8"/>
  <c r="BJ82" i="8"/>
  <c r="BJ83" i="8"/>
  <c r="BJ84" i="8"/>
  <c r="BJ85" i="8"/>
  <c r="BJ87" i="8"/>
  <c r="BJ88" i="8"/>
  <c r="BJ89" i="8"/>
  <c r="AA92" i="8"/>
  <c r="BJ77" i="8"/>
  <c r="G92" i="8"/>
  <c r="BJ66" i="8"/>
  <c r="BJ67" i="8"/>
  <c r="BJ68" i="8"/>
  <c r="BJ69" i="8"/>
  <c r="BJ70" i="8"/>
  <c r="G55" i="8"/>
  <c r="BJ55" i="8" s="1"/>
  <c r="BJ54" i="8"/>
  <c r="G52" i="8"/>
  <c r="BJ52" i="8" s="1"/>
  <c r="BJ44" i="8"/>
  <c r="G45" i="8"/>
  <c r="BJ45" i="8" s="1"/>
  <c r="G39" i="8"/>
  <c r="BJ39" i="8" s="1"/>
  <c r="BJ37" i="8"/>
  <c r="G137" i="8"/>
  <c r="BJ137" i="8" s="1"/>
  <c r="C257" i="8"/>
  <c r="C239" i="8"/>
  <c r="G71" i="8"/>
  <c r="E107" i="8"/>
  <c r="G249" i="8"/>
  <c r="BJ249" i="8" s="1"/>
  <c r="C231" i="8"/>
  <c r="C215" i="8"/>
  <c r="AA165" i="8"/>
  <c r="AA170" i="8"/>
  <c r="AP165" i="8"/>
  <c r="AP170" i="8"/>
  <c r="G165" i="8"/>
  <c r="AF165" i="8"/>
  <c r="G170" i="8"/>
  <c r="AF170" i="8"/>
  <c r="AA106" i="8"/>
  <c r="G106" i="8"/>
  <c r="AF106" i="8"/>
  <c r="AP106" i="8"/>
  <c r="C209" i="8"/>
  <c r="BJ170" i="8" l="1"/>
  <c r="BJ106" i="8"/>
  <c r="BJ165" i="8"/>
  <c r="BJ92" i="8"/>
  <c r="G72" i="8"/>
  <c r="C258" i="8"/>
  <c r="C232" i="8"/>
  <c r="C240" i="8"/>
  <c r="C216" i="8"/>
  <c r="AF245" i="8"/>
  <c r="AE245" i="8"/>
  <c r="AD245" i="8"/>
  <c r="AB245" i="8"/>
  <c r="AF256" i="8"/>
  <c r="AE256" i="8"/>
  <c r="AD256" i="8"/>
  <c r="AB256" i="8"/>
  <c r="AE238" i="8"/>
  <c r="AE239" i="8" s="1"/>
  <c r="AE240" i="8" s="1"/>
  <c r="AD238" i="8"/>
  <c r="AD239" i="8" s="1"/>
  <c r="AD240" i="8" s="1"/>
  <c r="AB238" i="8"/>
  <c r="AB239" i="8" s="1"/>
  <c r="AB240" i="8" s="1"/>
  <c r="AF238" i="8"/>
  <c r="AF239" i="8" s="1"/>
  <c r="AF240" i="8" s="1"/>
  <c r="AE230" i="8"/>
  <c r="AE231" i="8" s="1"/>
  <c r="AE232" i="8" s="1"/>
  <c r="AD230" i="8"/>
  <c r="AD231" i="8" s="1"/>
  <c r="AD232" i="8" s="1"/>
  <c r="AB230" i="8"/>
  <c r="AB231" i="8" s="1"/>
  <c r="AB232" i="8" s="1"/>
  <c r="AF230" i="8"/>
  <c r="AF231" i="8" s="1"/>
  <c r="AF232" i="8" s="1"/>
  <c r="AE214" i="8"/>
  <c r="AE215" i="8" s="1"/>
  <c r="AD214" i="8"/>
  <c r="AD215" i="8" s="1"/>
  <c r="AB214" i="8"/>
  <c r="AB215" i="8" s="1"/>
  <c r="AF214" i="8"/>
  <c r="AF215" i="8" s="1"/>
  <c r="AF208" i="8"/>
  <c r="AE208" i="8"/>
  <c r="AD208" i="8"/>
  <c r="AB208" i="8"/>
  <c r="AE204" i="8"/>
  <c r="AD204" i="8"/>
  <c r="AB204" i="8"/>
  <c r="AF204" i="8"/>
  <c r="AE192" i="8"/>
  <c r="AD192" i="8"/>
  <c r="AB192" i="8"/>
  <c r="AF192" i="8"/>
  <c r="AE186" i="8"/>
  <c r="AD186" i="8"/>
  <c r="AB186" i="8"/>
  <c r="AF186" i="8"/>
  <c r="AE173" i="8"/>
  <c r="AD173" i="8"/>
  <c r="AB173" i="8"/>
  <c r="AF173" i="8"/>
  <c r="AE156" i="8"/>
  <c r="AE157" i="8" s="1"/>
  <c r="AD156" i="8"/>
  <c r="AD157" i="8" s="1"/>
  <c r="AB156" i="8"/>
  <c r="AB157" i="8" s="1"/>
  <c r="AF156" i="8"/>
  <c r="AF157" i="8" s="1"/>
  <c r="AE142" i="8"/>
  <c r="AD142" i="8"/>
  <c r="AB142" i="8"/>
  <c r="AF142" i="8"/>
  <c r="AF151" i="8"/>
  <c r="AE151" i="8"/>
  <c r="AD151" i="8"/>
  <c r="AB151" i="8"/>
  <c r="AE133" i="8"/>
  <c r="AD133" i="8"/>
  <c r="AB133" i="8"/>
  <c r="AF133" i="8"/>
  <c r="AE148" i="8"/>
  <c r="AD148" i="8"/>
  <c r="AB148" i="8"/>
  <c r="AF148" i="8"/>
  <c r="AE130" i="8"/>
  <c r="AD130" i="8"/>
  <c r="AB130" i="8"/>
  <c r="AF130" i="8"/>
  <c r="AF116" i="8"/>
  <c r="AF117" i="8" s="1"/>
  <c r="AE116" i="8"/>
  <c r="AE117" i="8" s="1"/>
  <c r="AD116" i="8"/>
  <c r="AD117" i="8" s="1"/>
  <c r="AB116" i="8"/>
  <c r="AB117" i="8" s="1"/>
  <c r="AE107" i="8"/>
  <c r="AD107" i="8"/>
  <c r="AB107" i="8"/>
  <c r="AF107" i="8"/>
  <c r="AF71" i="8"/>
  <c r="AF72" i="8" s="1"/>
  <c r="AF73" i="8" s="1"/>
  <c r="AE71" i="8"/>
  <c r="AE72" i="8" s="1"/>
  <c r="AE73" i="8" s="1"/>
  <c r="AD71" i="8"/>
  <c r="AD72" i="8" s="1"/>
  <c r="AD73" i="8" s="1"/>
  <c r="AB71" i="8"/>
  <c r="AB72" i="8" s="1"/>
  <c r="AB73" i="8" s="1"/>
  <c r="AF34" i="8"/>
  <c r="AF33" i="8"/>
  <c r="AF32" i="8"/>
  <c r="AF31" i="8"/>
  <c r="AF30" i="8"/>
  <c r="AF23" i="8"/>
  <c r="AF22" i="8"/>
  <c r="AF17" i="8"/>
  <c r="AF18" i="8" s="1"/>
  <c r="AF11" i="8"/>
  <c r="AF10" i="8"/>
  <c r="Z245" i="8"/>
  <c r="Y245" i="8"/>
  <c r="W245" i="8"/>
  <c r="AA245" i="8"/>
  <c r="AA256" i="8"/>
  <c r="AA257" i="8" s="1"/>
  <c r="AA258" i="8" s="1"/>
  <c r="Z258" i="8"/>
  <c r="Y258" i="8"/>
  <c r="W258" i="8"/>
  <c r="Z238" i="8"/>
  <c r="Z239" i="8" s="1"/>
  <c r="Z240" i="8" s="1"/>
  <c r="Y238" i="8"/>
  <c r="W238" i="8"/>
  <c r="AA238" i="8"/>
  <c r="AA239" i="8" s="1"/>
  <c r="AA240" i="8" s="1"/>
  <c r="AA230" i="8"/>
  <c r="AA231" i="8" s="1"/>
  <c r="AA232" i="8" s="1"/>
  <c r="Z230" i="8"/>
  <c r="Z231" i="8" s="1"/>
  <c r="Z232" i="8" s="1"/>
  <c r="Y230" i="8"/>
  <c r="Y231" i="8" s="1"/>
  <c r="Y232" i="8" s="1"/>
  <c r="W230" i="8"/>
  <c r="Z214" i="8"/>
  <c r="Z215" i="8" s="1"/>
  <c r="Y214" i="8"/>
  <c r="Y215" i="8" s="1"/>
  <c r="W214" i="8"/>
  <c r="AA214" i="8"/>
  <c r="AA215" i="8" s="1"/>
  <c r="Z208" i="8"/>
  <c r="Y208" i="8"/>
  <c r="W208" i="8"/>
  <c r="AA208" i="8"/>
  <c r="Z204" i="8"/>
  <c r="Y204" i="8"/>
  <c r="W204" i="8"/>
  <c r="AA204" i="8"/>
  <c r="Z192" i="8"/>
  <c r="Y192" i="8"/>
  <c r="W192" i="8"/>
  <c r="AA192" i="8"/>
  <c r="AA186" i="8"/>
  <c r="Z186" i="8"/>
  <c r="Y186" i="8"/>
  <c r="W186" i="8"/>
  <c r="Z173" i="8"/>
  <c r="Y173" i="8"/>
  <c r="W173" i="8"/>
  <c r="AA173" i="8"/>
  <c r="Z156" i="8"/>
  <c r="Z157" i="8" s="1"/>
  <c r="Y156" i="8"/>
  <c r="Y157" i="8" s="1"/>
  <c r="W156" i="8"/>
  <c r="AA156" i="8"/>
  <c r="AA157" i="8" s="1"/>
  <c r="Z142" i="8"/>
  <c r="Y142" i="8"/>
  <c r="W142" i="8"/>
  <c r="AA142" i="8"/>
  <c r="Z151" i="8"/>
  <c r="Y151" i="8"/>
  <c r="W151" i="8"/>
  <c r="AA151" i="8"/>
  <c r="AA133" i="8"/>
  <c r="Z133" i="8"/>
  <c r="Y133" i="8"/>
  <c r="W133" i="8"/>
  <c r="Z148" i="8"/>
  <c r="Y148" i="8"/>
  <c r="W148" i="8"/>
  <c r="AA148" i="8"/>
  <c r="Z130" i="8"/>
  <c r="Y130" i="8"/>
  <c r="W130" i="8"/>
  <c r="AA130" i="8"/>
  <c r="Z116" i="8"/>
  <c r="Z117" i="8" s="1"/>
  <c r="Y116" i="8"/>
  <c r="Y117" i="8" s="1"/>
  <c r="W116" i="8"/>
  <c r="W117" i="8" s="1"/>
  <c r="AA116" i="8"/>
  <c r="AA117" i="8" s="1"/>
  <c r="AA107" i="8"/>
  <c r="Z71" i="8"/>
  <c r="Y71" i="8"/>
  <c r="W71" i="8"/>
  <c r="AA34" i="8"/>
  <c r="AA33" i="8"/>
  <c r="AA32" i="8"/>
  <c r="AA31" i="8"/>
  <c r="AA30" i="8"/>
  <c r="AA23" i="8"/>
  <c r="AA22" i="8"/>
  <c r="AA17" i="8"/>
  <c r="AA18" i="8" s="1"/>
  <c r="AA11" i="8"/>
  <c r="AA10" i="8"/>
  <c r="AF24" i="8" l="1"/>
  <c r="AF25" i="8" s="1"/>
  <c r="AA24" i="8"/>
  <c r="AA25" i="8" s="1"/>
  <c r="AF257" i="8"/>
  <c r="AD257" i="8"/>
  <c r="AE257" i="8"/>
  <c r="AF35" i="8"/>
  <c r="AF15" i="8"/>
  <c r="AF19" i="8" s="1"/>
  <c r="AF26" i="8" s="1"/>
  <c r="W157" i="8"/>
  <c r="AA35" i="8"/>
  <c r="AA15" i="8"/>
  <c r="AA19" i="8" s="1"/>
  <c r="Y107" i="8"/>
  <c r="Y118" i="8" s="1"/>
  <c r="Z107" i="8"/>
  <c r="Z118" i="8" s="1"/>
  <c r="G73" i="8"/>
  <c r="Y72" i="8"/>
  <c r="W72" i="8"/>
  <c r="W239" i="8"/>
  <c r="Y239" i="8"/>
  <c r="Z72" i="8"/>
  <c r="AB257" i="8"/>
  <c r="W107" i="8"/>
  <c r="AB152" i="8"/>
  <c r="AB158" i="8" s="1"/>
  <c r="Y152" i="8"/>
  <c r="Y158" i="8" s="1"/>
  <c r="AE152" i="8"/>
  <c r="AE158" i="8" s="1"/>
  <c r="Z152" i="8"/>
  <c r="Z158" i="8" s="1"/>
  <c r="AF152" i="8"/>
  <c r="AF158" i="8" s="1"/>
  <c r="AA152" i="8"/>
  <c r="AA158" i="8" s="1"/>
  <c r="W231" i="8"/>
  <c r="W152" i="8"/>
  <c r="W215" i="8"/>
  <c r="AD152" i="8"/>
  <c r="Y193" i="8"/>
  <c r="Y194" i="8" s="1"/>
  <c r="AF118" i="8"/>
  <c r="Z193" i="8"/>
  <c r="Z194" i="8" s="1"/>
  <c r="AA193" i="8"/>
  <c r="AA194" i="8" s="1"/>
  <c r="AD193" i="8"/>
  <c r="AD194" i="8" s="1"/>
  <c r="AF250" i="8"/>
  <c r="AF251" i="8" s="1"/>
  <c r="Z174" i="8"/>
  <c r="Z175" i="8" s="1"/>
  <c r="Z250" i="8"/>
  <c r="Z251" i="8" s="1"/>
  <c r="AB174" i="8"/>
  <c r="AB175" i="8" s="1"/>
  <c r="AE209" i="8"/>
  <c r="AE216" i="8" s="1"/>
  <c r="Y209" i="8"/>
  <c r="Y216" i="8" s="1"/>
  <c r="AD174" i="8"/>
  <c r="AD175" i="8" s="1"/>
  <c r="AB209" i="8"/>
  <c r="AB216" i="8" s="1"/>
  <c r="AD209" i="8"/>
  <c r="AD216" i="8" s="1"/>
  <c r="W193" i="8"/>
  <c r="W194" i="8" s="1"/>
  <c r="AA174" i="8"/>
  <c r="AA175" i="8" s="1"/>
  <c r="AA209" i="8"/>
  <c r="AA216" i="8" s="1"/>
  <c r="AE118" i="8"/>
  <c r="W174" i="8"/>
  <c r="W175" i="8" s="1"/>
  <c r="Y174" i="8"/>
  <c r="Y175" i="8" s="1"/>
  <c r="W209" i="8"/>
  <c r="Z209" i="8"/>
  <c r="Z216" i="8" s="1"/>
  <c r="W250" i="8"/>
  <c r="W251" i="8" s="1"/>
  <c r="Y250" i="8"/>
  <c r="Y251" i="8" s="1"/>
  <c r="AB193" i="8"/>
  <c r="AB194" i="8" s="1"/>
  <c r="AE193" i="8"/>
  <c r="AE194" i="8" s="1"/>
  <c r="AF209" i="8"/>
  <c r="AF216" i="8" s="1"/>
  <c r="AA250" i="8"/>
  <c r="AA251" i="8" s="1"/>
  <c r="AB250" i="8"/>
  <c r="AB251" i="8" s="1"/>
  <c r="AE250" i="8"/>
  <c r="AE251" i="8" s="1"/>
  <c r="AD250" i="8"/>
  <c r="AD251" i="8" s="1"/>
  <c r="AF174" i="8"/>
  <c r="AF175" i="8" s="1"/>
  <c r="AE174" i="8"/>
  <c r="AE175" i="8" s="1"/>
  <c r="AB118" i="8"/>
  <c r="AD118" i="8"/>
  <c r="AF193" i="8"/>
  <c r="AF194" i="8" s="1"/>
  <c r="AA71" i="8"/>
  <c r="AA118" i="8"/>
  <c r="BK256" i="8"/>
  <c r="E256" i="8"/>
  <c r="F256" i="8"/>
  <c r="BI256" i="8" s="1"/>
  <c r="AL256" i="8"/>
  <c r="AL257" i="8" s="1"/>
  <c r="AL258" i="8" s="1"/>
  <c r="AN256" i="8"/>
  <c r="AN257" i="8" s="1"/>
  <c r="AN258" i="8" s="1"/>
  <c r="AO256" i="8"/>
  <c r="AO257" i="8" s="1"/>
  <c r="AO258" i="8" s="1"/>
  <c r="BL256" i="8"/>
  <c r="BO256" i="8"/>
  <c r="AP256" i="8"/>
  <c r="AP257" i="8" s="1"/>
  <c r="AP258" i="8" s="1"/>
  <c r="G256" i="8"/>
  <c r="W158" i="8" l="1"/>
  <c r="AF56" i="8"/>
  <c r="AF62" i="8" s="1"/>
  <c r="AA56" i="8"/>
  <c r="AA62" i="8" s="1"/>
  <c r="AA26" i="8"/>
  <c r="BJ256" i="8"/>
  <c r="BF257" i="8"/>
  <c r="BH256" i="8"/>
  <c r="BF256" i="8"/>
  <c r="AD258" i="8"/>
  <c r="AE258" i="8"/>
  <c r="AF258" i="8"/>
  <c r="W118" i="8"/>
  <c r="AB258" i="8"/>
  <c r="BF258" i="8" s="1"/>
  <c r="Y240" i="8"/>
  <c r="W73" i="8"/>
  <c r="F257" i="8"/>
  <c r="BI257" i="8" s="1"/>
  <c r="AA72" i="8"/>
  <c r="E257" i="8"/>
  <c r="BH257" i="8" s="1"/>
  <c r="Z73" i="8"/>
  <c r="W232" i="8"/>
  <c r="W240" i="8"/>
  <c r="Y73" i="8"/>
  <c r="W216" i="8"/>
  <c r="AD158" i="8"/>
  <c r="BM256" i="8"/>
  <c r="BM257" i="8" s="1"/>
  <c r="BM258" i="8" s="1"/>
  <c r="G257" i="8"/>
  <c r="BJ257" i="8" s="1"/>
  <c r="BL257" i="8"/>
  <c r="BL258" i="8" s="1"/>
  <c r="AA73" i="8" l="1"/>
  <c r="F258" i="8"/>
  <c r="BI258" i="8" s="1"/>
  <c r="G258" i="8"/>
  <c r="E258" i="8"/>
  <c r="BH258" i="8" s="1"/>
  <c r="AD259" i="8"/>
  <c r="Y259" i="8"/>
  <c r="AE259" i="8"/>
  <c r="Z259" i="8"/>
  <c r="AA259" i="8"/>
  <c r="AB259" i="8"/>
  <c r="AF259" i="8"/>
  <c r="W259" i="8"/>
  <c r="BN256" i="8"/>
  <c r="BP256" i="8"/>
  <c r="BJ258" i="8" l="1"/>
  <c r="B12" i="9" s="1"/>
  <c r="BN257" i="8"/>
  <c r="BP257" i="8"/>
  <c r="BP258" i="8" s="1"/>
  <c r="BQ256" i="8"/>
  <c r="BQ257" i="8" s="1"/>
  <c r="BQ258" i="8" s="1"/>
  <c r="BO257" i="8"/>
  <c r="BO258" i="8" s="1"/>
  <c r="BI24" i="8"/>
  <c r="BH24" i="8"/>
  <c r="BN258" i="8" l="1"/>
  <c r="BM55" i="8"/>
  <c r="BL55" i="8"/>
  <c r="BP55" i="8" l="1"/>
  <c r="BN55" i="8"/>
  <c r="BQ55" i="8" l="1"/>
  <c r="BO55" i="8" l="1"/>
  <c r="AP22" i="8"/>
  <c r="G22" i="8"/>
  <c r="BJ22" i="8" l="1"/>
  <c r="BK215" i="8"/>
  <c r="E208" i="8"/>
  <c r="F208" i="8"/>
  <c r="AL208" i="8"/>
  <c r="BF208" i="8" s="1"/>
  <c r="AN208" i="8"/>
  <c r="AO208" i="8"/>
  <c r="BI208" i="8" l="1"/>
  <c r="BH208" i="8"/>
  <c r="BF25" i="8"/>
  <c r="BI25" i="8"/>
  <c r="BP24" i="8"/>
  <c r="BO24" i="8"/>
  <c r="BO25" i="8" s="1"/>
  <c r="AP23" i="8"/>
  <c r="AP24" i="8" s="1"/>
  <c r="AP25" i="8" s="1"/>
  <c r="G23" i="8"/>
  <c r="BJ23" i="8" l="1"/>
  <c r="G24" i="8"/>
  <c r="G25" i="8" s="1"/>
  <c r="BH25" i="8"/>
  <c r="BQ24" i="8"/>
  <c r="BQ25" i="8" s="1"/>
  <c r="BP25" i="8"/>
  <c r="BO17" i="8"/>
  <c r="BO18" i="8" s="1"/>
  <c r="BP17" i="8"/>
  <c r="BP18" i="8" s="1"/>
  <c r="BI18" i="8"/>
  <c r="BH18" i="8"/>
  <c r="BF18" i="8"/>
  <c r="AP17" i="8"/>
  <c r="AP18" i="8" s="1"/>
  <c r="BJ24" i="8" l="1"/>
  <c r="BJ25" i="8"/>
  <c r="BM24" i="8"/>
  <c r="BM25" i="8" s="1"/>
  <c r="BL24" i="8"/>
  <c r="BL25" i="8" s="1"/>
  <c r="BM17" i="8"/>
  <c r="BM18" i="8" s="1"/>
  <c r="BQ18" i="8"/>
  <c r="BQ17" i="8"/>
  <c r="BN24" i="8" l="1"/>
  <c r="BN25" i="8" l="1"/>
  <c r="AO214" i="8"/>
  <c r="AO215" i="8" s="1"/>
  <c r="AN107" i="8" l="1"/>
  <c r="BH107" i="8" s="1"/>
  <c r="AO107" i="8"/>
  <c r="AL107" i="8"/>
  <c r="F107" i="8"/>
  <c r="C107" i="8"/>
  <c r="BI107" i="8" l="1"/>
  <c r="BF107" i="8"/>
  <c r="AO156" i="8"/>
  <c r="AO157" i="8" s="1"/>
  <c r="AN156" i="8"/>
  <c r="AN157" i="8" s="1"/>
  <c r="AL156" i="8"/>
  <c r="F156" i="8"/>
  <c r="E156" i="8"/>
  <c r="BH156" i="8" l="1"/>
  <c r="BI156" i="8"/>
  <c r="AL157" i="8"/>
  <c r="BF157" i="8" s="1"/>
  <c r="BF156" i="8"/>
  <c r="F157" i="8"/>
  <c r="BI157" i="8" s="1"/>
  <c r="E157" i="8"/>
  <c r="BH157" i="8" s="1"/>
  <c r="G156" i="8"/>
  <c r="AP156" i="8"/>
  <c r="AP157" i="8" s="1"/>
  <c r="BF71" i="8"/>
  <c r="AN71" i="8"/>
  <c r="BH71" i="8" s="1"/>
  <c r="AO71" i="8"/>
  <c r="BI71" i="8" s="1"/>
  <c r="F238" i="8"/>
  <c r="AL238" i="8"/>
  <c r="BF238" i="8" s="1"/>
  <c r="AN238" i="8"/>
  <c r="BH238" i="8" s="1"/>
  <c r="AO238" i="8"/>
  <c r="AO239" i="8" s="1"/>
  <c r="AO240" i="8" s="1"/>
  <c r="E230" i="8"/>
  <c r="F230" i="8"/>
  <c r="AL230" i="8"/>
  <c r="BF230" i="8" s="1"/>
  <c r="AN230" i="8"/>
  <c r="AN231" i="8" s="1"/>
  <c r="AN232" i="8" s="1"/>
  <c r="AO230" i="8"/>
  <c r="AO231" i="8" s="1"/>
  <c r="AO232" i="8" s="1"/>
  <c r="E173" i="8"/>
  <c r="F173" i="8"/>
  <c r="AL173" i="8"/>
  <c r="AN173" i="8"/>
  <c r="AO173" i="8"/>
  <c r="BK173" i="8"/>
  <c r="BK174" i="8" s="1"/>
  <c r="E116" i="8"/>
  <c r="F116" i="8"/>
  <c r="AL116" i="8"/>
  <c r="AL117" i="8" s="1"/>
  <c r="AN116" i="8"/>
  <c r="AN117" i="8" s="1"/>
  <c r="AO116" i="8"/>
  <c r="AO117" i="8" s="1"/>
  <c r="E245" i="8"/>
  <c r="F245" i="8"/>
  <c r="AL245" i="8"/>
  <c r="AN245" i="8"/>
  <c r="AO245" i="8"/>
  <c r="BK245" i="8"/>
  <c r="E214" i="8"/>
  <c r="F214" i="8"/>
  <c r="BI214" i="8" s="1"/>
  <c r="AL214" i="8"/>
  <c r="BF214" i="8" s="1"/>
  <c r="AN214" i="8"/>
  <c r="AN215" i="8" s="1"/>
  <c r="E204" i="8"/>
  <c r="F204" i="8"/>
  <c r="AL204" i="8"/>
  <c r="BF204" i="8" s="1"/>
  <c r="AN204" i="8"/>
  <c r="AN209" i="8" s="1"/>
  <c r="AO204" i="8"/>
  <c r="AO209" i="8" s="1"/>
  <c r="E192" i="8"/>
  <c r="F192" i="8"/>
  <c r="AL192" i="8"/>
  <c r="AN192" i="8"/>
  <c r="AO192" i="8"/>
  <c r="E186" i="8"/>
  <c r="F186" i="8"/>
  <c r="AL186" i="8"/>
  <c r="AN186" i="8"/>
  <c r="AO186" i="8"/>
  <c r="E142" i="8"/>
  <c r="F142" i="8"/>
  <c r="AL142" i="8"/>
  <c r="BF142" i="8" s="1"/>
  <c r="AN142" i="8"/>
  <c r="AO142" i="8"/>
  <c r="E151" i="8"/>
  <c r="BH151" i="8" s="1"/>
  <c r="F151" i="8"/>
  <c r="AL151" i="8"/>
  <c r="AN151" i="8"/>
  <c r="AO151" i="8"/>
  <c r="BK151" i="8"/>
  <c r="E133" i="8"/>
  <c r="F133" i="8"/>
  <c r="AL133" i="8"/>
  <c r="BF133" i="8" s="1"/>
  <c r="AN133" i="8"/>
  <c r="AO133" i="8"/>
  <c r="BK133" i="8"/>
  <c r="E148" i="8"/>
  <c r="F148" i="8"/>
  <c r="AL148" i="8"/>
  <c r="AN148" i="8"/>
  <c r="AO148" i="8"/>
  <c r="E130" i="8"/>
  <c r="F130" i="8"/>
  <c r="AL130" i="8"/>
  <c r="BF130" i="8" s="1"/>
  <c r="AN130" i="8"/>
  <c r="AO130" i="8"/>
  <c r="BK45" i="8"/>
  <c r="BK52" i="8"/>
  <c r="BM249" i="8"/>
  <c r="BL249" i="8"/>
  <c r="C245" i="8"/>
  <c r="BM245" i="8"/>
  <c r="AP245" i="8"/>
  <c r="G245" i="8"/>
  <c r="C192" i="8"/>
  <c r="C186" i="8"/>
  <c r="BP173" i="8"/>
  <c r="BO173" i="8"/>
  <c r="AP173" i="8"/>
  <c r="G173" i="8"/>
  <c r="C173" i="8"/>
  <c r="BM137" i="8"/>
  <c r="BL137" i="8"/>
  <c r="C151" i="8"/>
  <c r="BM151" i="8"/>
  <c r="BL151" i="8"/>
  <c r="AP151" i="8"/>
  <c r="G151" i="8"/>
  <c r="BM133" i="8"/>
  <c r="BL133" i="8"/>
  <c r="AP133" i="8"/>
  <c r="G133" i="8"/>
  <c r="C148" i="8"/>
  <c r="C116" i="8"/>
  <c r="BM92" i="8"/>
  <c r="BL92" i="8"/>
  <c r="C73" i="8"/>
  <c r="BM44" i="8"/>
  <c r="BM45" i="8" s="1"/>
  <c r="BL44" i="8"/>
  <c r="BL45" i="8" s="1"/>
  <c r="BM52" i="8"/>
  <c r="BL52" i="8"/>
  <c r="AP34" i="8"/>
  <c r="G34" i="8"/>
  <c r="AP33" i="8"/>
  <c r="G33" i="8"/>
  <c r="AP32" i="8"/>
  <c r="G32" i="8"/>
  <c r="AP31" i="8"/>
  <c r="G31" i="8"/>
  <c r="AP30" i="8"/>
  <c r="G30" i="8"/>
  <c r="AP11" i="8"/>
  <c r="G11" i="8"/>
  <c r="BP10" i="8"/>
  <c r="BO10" i="8"/>
  <c r="AP10" i="8"/>
  <c r="BJ156" i="8" l="1"/>
  <c r="BF151" i="8"/>
  <c r="BF245" i="8"/>
  <c r="BI151" i="8"/>
  <c r="BJ245" i="8"/>
  <c r="BH214" i="8"/>
  <c r="BI204" i="8"/>
  <c r="BH204" i="8"/>
  <c r="BH192" i="8"/>
  <c r="BF192" i="8"/>
  <c r="BF186" i="8"/>
  <c r="BI148" i="8"/>
  <c r="BH148" i="8"/>
  <c r="BF148" i="8"/>
  <c r="BH130" i="8"/>
  <c r="BH116" i="8"/>
  <c r="AP35" i="8"/>
  <c r="AP56" i="8" s="1"/>
  <c r="AP62" i="8" s="1"/>
  <c r="BJ31" i="8"/>
  <c r="BH133" i="8"/>
  <c r="BH245" i="8"/>
  <c r="BJ133" i="8"/>
  <c r="BJ151" i="8"/>
  <c r="BI133" i="8"/>
  <c r="BI245" i="8"/>
  <c r="BI238" i="8"/>
  <c r="BH230" i="8"/>
  <c r="BI230" i="8"/>
  <c r="BI192" i="8"/>
  <c r="BH186" i="8"/>
  <c r="BI186" i="8"/>
  <c r="BF173" i="8"/>
  <c r="BI173" i="8"/>
  <c r="BJ173" i="8"/>
  <c r="BH173" i="8"/>
  <c r="BI142" i="8"/>
  <c r="BH142" i="8"/>
  <c r="BI130" i="8"/>
  <c r="BI116" i="8"/>
  <c r="BF116" i="8"/>
  <c r="BJ32" i="8"/>
  <c r="BJ34" i="8"/>
  <c r="BJ33" i="8"/>
  <c r="AP15" i="8"/>
  <c r="AP19" i="8" s="1"/>
  <c r="AP26" i="8" s="1"/>
  <c r="BJ10" i="8"/>
  <c r="BJ30" i="8"/>
  <c r="G35" i="8"/>
  <c r="G56" i="8" s="1"/>
  <c r="G62" i="8" s="1"/>
  <c r="BJ11" i="8"/>
  <c r="G15" i="8"/>
  <c r="BI56" i="8"/>
  <c r="BI62" i="8" s="1"/>
  <c r="AP107" i="8"/>
  <c r="BH56" i="8"/>
  <c r="BH62" i="8" s="1"/>
  <c r="AO72" i="8"/>
  <c r="BI72" i="8" s="1"/>
  <c r="AN239" i="8"/>
  <c r="BH239" i="8" s="1"/>
  <c r="AN72" i="8"/>
  <c r="BH72" i="8" s="1"/>
  <c r="AL239" i="8"/>
  <c r="BF239" i="8" s="1"/>
  <c r="AL72" i="8"/>
  <c r="G157" i="8"/>
  <c r="BJ157" i="8" s="1"/>
  <c r="AN152" i="8"/>
  <c r="AN158" i="8" s="1"/>
  <c r="E215" i="8"/>
  <c r="BH215" i="8" s="1"/>
  <c r="C152" i="8"/>
  <c r="AL152" i="8"/>
  <c r="AL158" i="8" s="1"/>
  <c r="AL231" i="8"/>
  <c r="BF231" i="8" s="1"/>
  <c r="BK152" i="8"/>
  <c r="BK158" i="8" s="1"/>
  <c r="F152" i="8"/>
  <c r="AL209" i="8"/>
  <c r="BF209" i="8" s="1"/>
  <c r="AL215" i="8"/>
  <c r="BF215" i="8" s="1"/>
  <c r="F231" i="8"/>
  <c r="BI231" i="8" s="1"/>
  <c r="AO152" i="8"/>
  <c r="AO158" i="8" s="1"/>
  <c r="E152" i="8"/>
  <c r="F215" i="8"/>
  <c r="BI215" i="8" s="1"/>
  <c r="E231" i="8"/>
  <c r="BH231" i="8" s="1"/>
  <c r="F209" i="8"/>
  <c r="BI209" i="8" s="1"/>
  <c r="E209" i="8"/>
  <c r="BH209" i="8" s="1"/>
  <c r="G107" i="8"/>
  <c r="C117" i="8"/>
  <c r="BF117" i="8" s="1"/>
  <c r="F117" i="8"/>
  <c r="BI117" i="8" s="1"/>
  <c r="E117" i="8"/>
  <c r="BH117" i="8" s="1"/>
  <c r="BM170" i="8"/>
  <c r="BL165" i="8"/>
  <c r="BM165" i="8"/>
  <c r="BL170" i="8"/>
  <c r="F239" i="8"/>
  <c r="BI239" i="8" s="1"/>
  <c r="AL174" i="8"/>
  <c r="AL175" i="8" s="1"/>
  <c r="AN174" i="8"/>
  <c r="AN175" i="8" s="1"/>
  <c r="F174" i="8"/>
  <c r="AO174" i="8"/>
  <c r="AO175" i="8" s="1"/>
  <c r="E174" i="8"/>
  <c r="G208" i="8"/>
  <c r="AP208" i="8"/>
  <c r="BM208" i="8"/>
  <c r="BL208" i="8"/>
  <c r="BL106" i="8"/>
  <c r="BL107" i="8" s="1"/>
  <c r="BM106" i="8"/>
  <c r="BM107" i="8" s="1"/>
  <c r="BP156" i="8"/>
  <c r="BP157" i="8" s="1"/>
  <c r="BL71" i="8"/>
  <c r="BL72" i="8" s="1"/>
  <c r="BL73" i="8" s="1"/>
  <c r="G230" i="8"/>
  <c r="AP230" i="8"/>
  <c r="AP231" i="8" s="1"/>
  <c r="AP232" i="8" s="1"/>
  <c r="BM230" i="8"/>
  <c r="BM231" i="8" s="1"/>
  <c r="BM232" i="8" s="1"/>
  <c r="G238" i="8"/>
  <c r="AP238" i="8"/>
  <c r="AP239" i="8" s="1"/>
  <c r="AP240" i="8" s="1"/>
  <c r="BO156" i="8"/>
  <c r="BO157" i="8" s="1"/>
  <c r="BL230" i="8"/>
  <c r="BL231" i="8" s="1"/>
  <c r="BL232" i="8" s="1"/>
  <c r="BL238" i="8"/>
  <c r="BL239" i="8" s="1"/>
  <c r="BL240" i="8" s="1"/>
  <c r="BM71" i="8"/>
  <c r="BM72" i="8" s="1"/>
  <c r="BM73" i="8" s="1"/>
  <c r="BL116" i="8"/>
  <c r="BL117" i="8" s="1"/>
  <c r="AP71" i="8"/>
  <c r="BJ71" i="8" s="1"/>
  <c r="G116" i="8"/>
  <c r="AP116" i="8"/>
  <c r="AP117" i="8" s="1"/>
  <c r="AL118" i="8"/>
  <c r="BM238" i="8"/>
  <c r="BM239" i="8" s="1"/>
  <c r="BM240" i="8" s="1"/>
  <c r="BM116" i="8"/>
  <c r="BM117" i="8" s="1"/>
  <c r="AO118" i="8"/>
  <c r="AN118" i="8"/>
  <c r="G250" i="8"/>
  <c r="BM250" i="8"/>
  <c r="BM251" i="8" s="1"/>
  <c r="F193" i="8"/>
  <c r="BM39" i="8"/>
  <c r="G130" i="8"/>
  <c r="AP130" i="8"/>
  <c r="BO15" i="8"/>
  <c r="BO192" i="8"/>
  <c r="C250" i="8"/>
  <c r="AN193" i="8"/>
  <c r="AN194" i="8" s="1"/>
  <c r="F250" i="8"/>
  <c r="AN250" i="8"/>
  <c r="AN251" i="8" s="1"/>
  <c r="BL214" i="8"/>
  <c r="BL215" i="8" s="1"/>
  <c r="AL193" i="8"/>
  <c r="AL194" i="8" s="1"/>
  <c r="AL250" i="8"/>
  <c r="AL251" i="8" s="1"/>
  <c r="G148" i="8"/>
  <c r="AP148" i="8"/>
  <c r="G192" i="8"/>
  <c r="AP192" i="8"/>
  <c r="BL35" i="8"/>
  <c r="BP15" i="8"/>
  <c r="BL39" i="8"/>
  <c r="G186" i="8"/>
  <c r="AP186" i="8"/>
  <c r="BP192" i="8"/>
  <c r="G204" i="8"/>
  <c r="AP204" i="8"/>
  <c r="BM204" i="8"/>
  <c r="G214" i="8"/>
  <c r="AP214" i="8"/>
  <c r="AP215" i="8" s="1"/>
  <c r="BM214" i="8"/>
  <c r="BM215" i="8" s="1"/>
  <c r="BL204" i="8"/>
  <c r="BM35" i="8"/>
  <c r="G142" i="8"/>
  <c r="AP142" i="8"/>
  <c r="BN245" i="8"/>
  <c r="BL245" i="8"/>
  <c r="BL250" i="8" s="1"/>
  <c r="BL251" i="8" s="1"/>
  <c r="AP250" i="8"/>
  <c r="AP251" i="8" s="1"/>
  <c r="AO193" i="8"/>
  <c r="AO194" i="8" s="1"/>
  <c r="AO250" i="8"/>
  <c r="AO251" i="8" s="1"/>
  <c r="BK175" i="8"/>
  <c r="E193" i="8"/>
  <c r="BH193" i="8" s="1"/>
  <c r="E250" i="8"/>
  <c r="BN133" i="8"/>
  <c r="BN137" i="8"/>
  <c r="BN52" i="8"/>
  <c r="BN44" i="8"/>
  <c r="C193" i="8"/>
  <c r="BQ10" i="8"/>
  <c r="BN92" i="8"/>
  <c r="BN151" i="8"/>
  <c r="BQ173" i="8"/>
  <c r="BN249" i="8"/>
  <c r="BS44" i="8" l="1"/>
  <c r="BS45" i="8" s="1"/>
  <c r="BS56" i="8" s="1"/>
  <c r="BS62" i="8" s="1"/>
  <c r="BR44" i="8"/>
  <c r="BF72" i="8"/>
  <c r="AL73" i="8"/>
  <c r="BF73" i="8" s="1"/>
  <c r="BF193" i="8"/>
  <c r="BI174" i="8"/>
  <c r="BJ148" i="8"/>
  <c r="BH152" i="8"/>
  <c r="BJ107" i="8"/>
  <c r="BJ15" i="8"/>
  <c r="BJ230" i="8"/>
  <c r="BJ208" i="8"/>
  <c r="BJ192" i="8"/>
  <c r="BJ238" i="8"/>
  <c r="BJ130" i="8"/>
  <c r="BF250" i="8"/>
  <c r="BJ250" i="8"/>
  <c r="BI250" i="8"/>
  <c r="BH250" i="8"/>
  <c r="BJ214" i="8"/>
  <c r="BJ204" i="8"/>
  <c r="BJ186" i="8"/>
  <c r="BI193" i="8"/>
  <c r="BH174" i="8"/>
  <c r="BF152" i="8"/>
  <c r="BJ142" i="8"/>
  <c r="BI152" i="8"/>
  <c r="BJ116" i="8"/>
  <c r="BJ35" i="8"/>
  <c r="BF56" i="8"/>
  <c r="BF62" i="8" s="1"/>
  <c r="BN45" i="8"/>
  <c r="AL232" i="8"/>
  <c r="BF232" i="8" s="1"/>
  <c r="E251" i="8"/>
  <c r="BH251" i="8" s="1"/>
  <c r="AP72" i="8"/>
  <c r="BJ72" i="8" s="1"/>
  <c r="BF26" i="8"/>
  <c r="BF19" i="8"/>
  <c r="AN240" i="8"/>
  <c r="BH240" i="8" s="1"/>
  <c r="C251" i="8"/>
  <c r="BF251" i="8" s="1"/>
  <c r="AL240" i="8"/>
  <c r="BF240" i="8" s="1"/>
  <c r="AN73" i="8"/>
  <c r="BH73" i="8" s="1"/>
  <c r="AO73" i="8"/>
  <c r="BI73" i="8" s="1"/>
  <c r="F251" i="8"/>
  <c r="BI251" i="8" s="1"/>
  <c r="G251" i="8"/>
  <c r="F240" i="8"/>
  <c r="BI240" i="8" s="1"/>
  <c r="E232" i="8"/>
  <c r="BH232" i="8" s="1"/>
  <c r="F232" i="8"/>
  <c r="BI232" i="8" s="1"/>
  <c r="F158" i="8"/>
  <c r="BI158" i="8" s="1"/>
  <c r="BM56" i="8"/>
  <c r="BM62" i="8" s="1"/>
  <c r="BL56" i="8"/>
  <c r="BL62" i="8" s="1"/>
  <c r="F118" i="8"/>
  <c r="BI118" i="8" s="1"/>
  <c r="AL216" i="8"/>
  <c r="BF216" i="8" s="1"/>
  <c r="E118" i="8"/>
  <c r="BH118" i="8" s="1"/>
  <c r="AP152" i="8"/>
  <c r="AP158" i="8" s="1"/>
  <c r="G152" i="8"/>
  <c r="F194" i="8"/>
  <c r="BI194" i="8" s="1"/>
  <c r="G231" i="8"/>
  <c r="BJ231" i="8" s="1"/>
  <c r="E158" i="8"/>
  <c r="BH158" i="8" s="1"/>
  <c r="C194" i="8"/>
  <c r="BF194" i="8" s="1"/>
  <c r="E194" i="8"/>
  <c r="BH194" i="8" s="1"/>
  <c r="G215" i="8"/>
  <c r="BJ215" i="8" s="1"/>
  <c r="C158" i="8"/>
  <c r="BF158" i="8" s="1"/>
  <c r="F175" i="8"/>
  <c r="BI175" i="8" s="1"/>
  <c r="E175" i="8"/>
  <c r="BH175" i="8" s="1"/>
  <c r="C118" i="8"/>
  <c r="BF118" i="8" s="1"/>
  <c r="G117" i="8"/>
  <c r="BJ117" i="8" s="1"/>
  <c r="BN165" i="8"/>
  <c r="BP165" i="8"/>
  <c r="BN170" i="8"/>
  <c r="G239" i="8"/>
  <c r="BJ239" i="8" s="1"/>
  <c r="AP209" i="8"/>
  <c r="BL209" i="8"/>
  <c r="AP174" i="8"/>
  <c r="AP175" i="8" s="1"/>
  <c r="G174" i="8"/>
  <c r="C174" i="8"/>
  <c r="BF174" i="8" s="1"/>
  <c r="G209" i="8"/>
  <c r="BM209" i="8"/>
  <c r="BM216" i="8" s="1"/>
  <c r="BO208" i="8"/>
  <c r="BN208" i="8"/>
  <c r="BN106" i="8"/>
  <c r="BO186" i="8"/>
  <c r="BO193" i="8" s="1"/>
  <c r="BO194" i="8" s="1"/>
  <c r="BQ156" i="8"/>
  <c r="BQ157" i="8" s="1"/>
  <c r="BL156" i="8"/>
  <c r="BL157" i="8" s="1"/>
  <c r="BL186" i="8"/>
  <c r="F216" i="8"/>
  <c r="E216" i="8"/>
  <c r="BP19" i="8"/>
  <c r="BP26" i="8" s="1"/>
  <c r="BO19" i="8"/>
  <c r="BO26" i="8" s="1"/>
  <c r="BL142" i="8"/>
  <c r="BP245" i="8"/>
  <c r="BL118" i="8"/>
  <c r="AO216" i="8"/>
  <c r="BP249" i="8"/>
  <c r="BM10" i="8"/>
  <c r="BN10" i="8" s="1"/>
  <c r="BM156" i="8"/>
  <c r="BM157" i="8" s="1"/>
  <c r="BN156" i="8"/>
  <c r="BM130" i="8"/>
  <c r="AP118" i="8"/>
  <c r="BN39" i="8"/>
  <c r="BM118" i="8"/>
  <c r="BN230" i="8"/>
  <c r="AN216" i="8"/>
  <c r="AP193" i="8"/>
  <c r="AP194" i="8" s="1"/>
  <c r="BP137" i="8"/>
  <c r="BO137" i="8"/>
  <c r="BP151" i="8"/>
  <c r="BN116" i="8"/>
  <c r="BN71" i="8"/>
  <c r="BO39" i="8"/>
  <c r="BN238" i="8"/>
  <c r="BQ192" i="8"/>
  <c r="BQ15" i="8"/>
  <c r="BO133" i="8"/>
  <c r="G193" i="8"/>
  <c r="BO239" i="8"/>
  <c r="BO240" i="8" s="1"/>
  <c r="BO245" i="8"/>
  <c r="BL173" i="8"/>
  <c r="BL174" i="8" s="1"/>
  <c r="BP52" i="8"/>
  <c r="BL15" i="8"/>
  <c r="BL19" i="8" s="1"/>
  <c r="BL26" i="8" s="1"/>
  <c r="BO44" i="8"/>
  <c r="BO45" i="8" s="1"/>
  <c r="BO170" i="8"/>
  <c r="BL148" i="8"/>
  <c r="BP148" i="8"/>
  <c r="BO148" i="8"/>
  <c r="BP130" i="8"/>
  <c r="BP214" i="8"/>
  <c r="BP215" i="8" s="1"/>
  <c r="BM173" i="8"/>
  <c r="BM174" i="8" s="1"/>
  <c r="BN214" i="8"/>
  <c r="BN204" i="8"/>
  <c r="BN35" i="8"/>
  <c r="BN250" i="8"/>
  <c r="BO92" i="8"/>
  <c r="BO52" i="8"/>
  <c r="BP133" i="8"/>
  <c r="BP44" i="8"/>
  <c r="BP45" i="8" s="1"/>
  <c r="BP92" i="8"/>
  <c r="BO249" i="8"/>
  <c r="BP170" i="8"/>
  <c r="BM148" i="8"/>
  <c r="BO151" i="8"/>
  <c r="BM192" i="8"/>
  <c r="BO56" i="8" l="1"/>
  <c r="BT44" i="8"/>
  <c r="BT45" i="8" s="1"/>
  <c r="BT56" i="8" s="1"/>
  <c r="BT62" i="8" s="1"/>
  <c r="BR45" i="8"/>
  <c r="BR56" i="8" s="1"/>
  <c r="BR62" i="8" s="1"/>
  <c r="BS10" i="8"/>
  <c r="BS15" i="8" s="1"/>
  <c r="BR10" i="8"/>
  <c r="BJ174" i="8"/>
  <c r="BH216" i="8"/>
  <c r="BJ209" i="8"/>
  <c r="BI216" i="8"/>
  <c r="BJ193" i="8"/>
  <c r="BJ152" i="8"/>
  <c r="BJ251" i="8"/>
  <c r="B11" i="9" s="1"/>
  <c r="BJ56" i="8"/>
  <c r="BJ62" i="8" s="1"/>
  <c r="BN251" i="8"/>
  <c r="BN239" i="8"/>
  <c r="BN231" i="8"/>
  <c r="BN215" i="8"/>
  <c r="BN157" i="8"/>
  <c r="BN117" i="8"/>
  <c r="BN107" i="8"/>
  <c r="BN72" i="8"/>
  <c r="BO62" i="8"/>
  <c r="AP73" i="8"/>
  <c r="BJ73" i="8" s="1"/>
  <c r="G240" i="8"/>
  <c r="BJ240" i="8" s="1"/>
  <c r="G232" i="8"/>
  <c r="BJ232" i="8" s="1"/>
  <c r="G158" i="8"/>
  <c r="BJ158" i="8" s="1"/>
  <c r="BN56" i="8"/>
  <c r="BN62" i="8" s="1"/>
  <c r="G118" i="8"/>
  <c r="BJ118" i="8" s="1"/>
  <c r="G194" i="8"/>
  <c r="BJ194" i="8" s="1"/>
  <c r="C175" i="8"/>
  <c r="BF175" i="8" s="1"/>
  <c r="G175" i="8"/>
  <c r="BJ175" i="8" s="1"/>
  <c r="AN259" i="8"/>
  <c r="AO259" i="8"/>
  <c r="BQ165" i="8"/>
  <c r="BO165" i="8"/>
  <c r="AL259" i="8"/>
  <c r="BM15" i="8"/>
  <c r="BM19" i="8" s="1"/>
  <c r="BM26" i="8" s="1"/>
  <c r="BN209" i="8"/>
  <c r="BP174" i="8"/>
  <c r="BP175" i="8" s="1"/>
  <c r="BO130" i="8"/>
  <c r="BP106" i="8"/>
  <c r="BP107" i="8" s="1"/>
  <c r="BQ208" i="8"/>
  <c r="BP208" i="8"/>
  <c r="BO106" i="8"/>
  <c r="BO107" i="8" s="1"/>
  <c r="BP39" i="8"/>
  <c r="BP56" i="8" s="1"/>
  <c r="BQ186" i="8"/>
  <c r="BQ193" i="8" s="1"/>
  <c r="BQ194" i="8" s="1"/>
  <c r="BP71" i="8"/>
  <c r="BP72" i="8" s="1"/>
  <c r="BP73" i="8" s="1"/>
  <c r="BP204" i="8"/>
  <c r="BN15" i="8"/>
  <c r="BP116" i="8"/>
  <c r="BP117" i="8" s="1"/>
  <c r="BO116" i="8"/>
  <c r="BO117" i="8" s="1"/>
  <c r="BO204" i="8"/>
  <c r="BO209" i="8" s="1"/>
  <c r="BM186" i="8"/>
  <c r="BM193" i="8" s="1"/>
  <c r="BM194" i="8" s="1"/>
  <c r="G216" i="8"/>
  <c r="BL216" i="8"/>
  <c r="BP186" i="8"/>
  <c r="BP193" i="8" s="1"/>
  <c r="BP194" i="8" s="1"/>
  <c r="BP250" i="8"/>
  <c r="BP251" i="8" s="1"/>
  <c r="BP142" i="8"/>
  <c r="BP152" i="8" s="1"/>
  <c r="BP158" i="8" s="1"/>
  <c r="BM142" i="8"/>
  <c r="BM152" i="8" s="1"/>
  <c r="BM158" i="8" s="1"/>
  <c r="BQ19" i="8"/>
  <c r="BQ26" i="8" s="1"/>
  <c r="BQ39" i="8"/>
  <c r="AP216" i="8"/>
  <c r="BQ137" i="8"/>
  <c r="BL130" i="8"/>
  <c r="BL152" i="8" s="1"/>
  <c r="BL158" i="8" s="1"/>
  <c r="BO250" i="8"/>
  <c r="BO251" i="8" s="1"/>
  <c r="BQ245" i="8"/>
  <c r="BL175" i="8"/>
  <c r="BQ130" i="8"/>
  <c r="BO72" i="8"/>
  <c r="BO73" i="8" s="1"/>
  <c r="BP230" i="8"/>
  <c r="BP231" i="8" s="1"/>
  <c r="BP232" i="8" s="1"/>
  <c r="BN130" i="8"/>
  <c r="BM175" i="8"/>
  <c r="BO230" i="8"/>
  <c r="BO231" i="8" s="1"/>
  <c r="BO232" i="8" s="1"/>
  <c r="BP238" i="8"/>
  <c r="BP239" i="8" s="1"/>
  <c r="BP240" i="8" s="1"/>
  <c r="BO142" i="8"/>
  <c r="BQ238" i="8"/>
  <c r="BQ239" i="8" s="1"/>
  <c r="BQ240" i="8" s="1"/>
  <c r="BQ133" i="8"/>
  <c r="BN173" i="8"/>
  <c r="BQ44" i="8"/>
  <c r="BQ148" i="8"/>
  <c r="BO214" i="8"/>
  <c r="BO215" i="8" s="1"/>
  <c r="BL192" i="8"/>
  <c r="BL193" i="8" s="1"/>
  <c r="BL194" i="8" s="1"/>
  <c r="BQ116" i="8"/>
  <c r="BQ117" i="8" s="1"/>
  <c r="BQ52" i="8"/>
  <c r="BQ92" i="8"/>
  <c r="BQ151" i="8"/>
  <c r="BQ71" i="8"/>
  <c r="BQ72" i="8" s="1"/>
  <c r="BQ73" i="8" s="1"/>
  <c r="BQ214" i="8"/>
  <c r="BQ215" i="8" s="1"/>
  <c r="BQ249" i="8"/>
  <c r="BQ170" i="8"/>
  <c r="BN148" i="8"/>
  <c r="BQ106" i="8"/>
  <c r="BQ204" i="8"/>
  <c r="BL259" i="8" l="1"/>
  <c r="BP62" i="8"/>
  <c r="BR15" i="8"/>
  <c r="BT10" i="8"/>
  <c r="BT15" i="8" s="1"/>
  <c r="BN118" i="8"/>
  <c r="BJ216" i="8"/>
  <c r="B8" i="9" s="1"/>
  <c r="B10" i="9"/>
  <c r="B3" i="9"/>
  <c r="C259" i="8"/>
  <c r="BF259" i="8" s="1"/>
  <c r="BN240" i="8"/>
  <c r="BN232" i="8"/>
  <c r="BN174" i="8"/>
  <c r="BN175" i="8" s="1"/>
  <c r="BM259" i="8"/>
  <c r="BN73" i="8"/>
  <c r="BQ45" i="8"/>
  <c r="B2" i="9"/>
  <c r="B7" i="9"/>
  <c r="B6" i="9"/>
  <c r="B9" i="9"/>
  <c r="BO152" i="8"/>
  <c r="BO158" i="8" s="1"/>
  <c r="AP259" i="8"/>
  <c r="BQ107" i="8"/>
  <c r="B4" i="9"/>
  <c r="BN142" i="8"/>
  <c r="BQ142" i="8"/>
  <c r="BQ152" i="8" s="1"/>
  <c r="BQ158" i="8" s="1"/>
  <c r="G17" i="8"/>
  <c r="BQ209" i="8"/>
  <c r="BQ174" i="8"/>
  <c r="BQ175" i="8" s="1"/>
  <c r="BO174" i="8"/>
  <c r="BO175" i="8" s="1"/>
  <c r="BP209" i="8"/>
  <c r="BP216" i="8" s="1"/>
  <c r="BP118" i="8"/>
  <c r="B5" i="9"/>
  <c r="BN186" i="8"/>
  <c r="BQ35" i="8"/>
  <c r="BO118" i="8"/>
  <c r="BN216" i="8"/>
  <c r="BO216" i="8"/>
  <c r="BQ250" i="8"/>
  <c r="BQ230" i="8"/>
  <c r="BN192" i="8"/>
  <c r="BQ56" i="8" l="1"/>
  <c r="G18" i="8"/>
  <c r="G19" i="8" s="1"/>
  <c r="G26" i="8" s="1"/>
  <c r="BJ17" i="8"/>
  <c r="BP259" i="8"/>
  <c r="BQ251" i="8"/>
  <c r="BQ231" i="8"/>
  <c r="BN152" i="8"/>
  <c r="BN158" i="8" s="1"/>
  <c r="BO259" i="8"/>
  <c r="BQ118" i="8"/>
  <c r="BQ62" i="8"/>
  <c r="BI19" i="8"/>
  <c r="BH19" i="8"/>
  <c r="BN193" i="8"/>
  <c r="BQ216" i="8"/>
  <c r="BJ18" i="8" l="1"/>
  <c r="BQ232" i="8"/>
  <c r="BN194" i="8"/>
  <c r="BH26" i="8"/>
  <c r="BI26" i="8"/>
  <c r="BJ19" i="8"/>
  <c r="BQ259" i="8" l="1"/>
  <c r="E259" i="8"/>
  <c r="BH259" i="8" s="1"/>
  <c r="F259" i="8"/>
  <c r="BI259" i="8" s="1"/>
  <c r="BJ26" i="8"/>
  <c r="BN17" i="8"/>
  <c r="BS17" i="8" l="1"/>
  <c r="BS18" i="8" s="1"/>
  <c r="BS19" i="8" s="1"/>
  <c r="BS26" i="8" s="1"/>
  <c r="BS259" i="8" s="1"/>
  <c r="BR17" i="8"/>
  <c r="G259" i="8"/>
  <c r="BJ259" i="8" s="1"/>
  <c r="BN18" i="8"/>
  <c r="BR18" i="8" l="1"/>
  <c r="BT17" i="8"/>
  <c r="BN19" i="8"/>
  <c r="BN26" i="8" s="1"/>
  <c r="B1" i="9"/>
  <c r="B13" i="9" s="1"/>
  <c r="BT18" i="8" l="1"/>
  <c r="BT19" i="8" s="1"/>
  <c r="BT26" i="8" s="1"/>
  <c r="BT259" i="8" s="1"/>
  <c r="BR19" i="8"/>
  <c r="BR26" i="8" s="1"/>
  <c r="BR259" i="8" s="1"/>
  <c r="BN259" i="8"/>
</calcChain>
</file>

<file path=xl/sharedStrings.xml><?xml version="1.0" encoding="utf-8"?>
<sst xmlns="http://schemas.openxmlformats.org/spreadsheetml/2006/main" count="367" uniqueCount="166">
  <si>
    <t>คณะ/หน่วยงานเทียบเท่า</t>
  </si>
  <si>
    <t>นักศึกษาเข้าใหม่ ปีการศึกษา 2564</t>
  </si>
  <si>
    <t>ระดับปริญญาตรี</t>
  </si>
  <si>
    <t>โควตา (ม.6/ปวช./ปวส.)</t>
  </si>
  <si>
    <t>MOU (ม.6/ปวช./ปวส.)</t>
  </si>
  <si>
    <t xml:space="preserve">สอบตรง / รับตรง (ปวช./ปวส./กศน.) </t>
  </si>
  <si>
    <t>TCAS 1</t>
  </si>
  <si>
    <t>TCAS 2</t>
  </si>
  <si>
    <t>TCAS 3.1 3.2</t>
  </si>
  <si>
    <t>TCAS 4</t>
  </si>
  <si>
    <t>TCAS 5</t>
  </si>
  <si>
    <t>รับกลับเข้าศึกษา (Re รหัส)</t>
  </si>
  <si>
    <t>โควตานักกีฬา</t>
  </si>
  <si>
    <t>โครงการแลกเปลี่ยน</t>
  </si>
  <si>
    <t>รวมทั้งหมด</t>
  </si>
  <si>
    <t>ผลผลิต</t>
  </si>
  <si>
    <t>แผนรับ</t>
  </si>
  <si>
    <t xml:space="preserve">ผู้สมัคร </t>
  </si>
  <si>
    <t>รับไว้</t>
  </si>
  <si>
    <t>ผู้สมัคร</t>
  </si>
  <si>
    <t>ด้านสังคม</t>
  </si>
  <si>
    <t>ด้านวิทยาศสตร์</t>
  </si>
  <si>
    <t>ด้านวิทยาศสตร์สุขภาพ</t>
  </si>
  <si>
    <t>ชาย</t>
  </si>
  <si>
    <t>หญิง</t>
  </si>
  <si>
    <t>รวม</t>
  </si>
  <si>
    <t>คณะศิลปศาสตร์</t>
  </si>
  <si>
    <t>ภาคปกติ</t>
  </si>
  <si>
    <t>ระดับปริญญาตรี - หลักสูตรศิลปศาสตรบัณฑิต (วุฒิ ปวช./ม.6)</t>
  </si>
  <si>
    <t>การจัดการการโรงแรม</t>
  </si>
  <si>
    <t>การท่องเที่ยว</t>
  </si>
  <si>
    <t>พลศึกษา</t>
  </si>
  <si>
    <t>ภาษาอังกฤษเพื่อการสื่อสาร</t>
  </si>
  <si>
    <t>อุตสาหกรรมการบริการการบิน</t>
  </si>
  <si>
    <t>รวมในหลักสูตร</t>
  </si>
  <si>
    <t>ระดับปริญญาตรี - หลักสูตรศิลปศาสตรบัณฑิต (วุฒิ ปวส. เทียบโอน)</t>
  </si>
  <si>
    <t>รวมภาคปกติ</t>
  </si>
  <si>
    <t>ภาคพิเศษ</t>
  </si>
  <si>
    <t>รวมภาคพิเศษ</t>
  </si>
  <si>
    <t>รวมทั้งคณะ</t>
  </si>
  <si>
    <t>คณะครุศาสตร์อุตสาหกรรม</t>
  </si>
  <si>
    <t>ระดับปริญญาตรี - หลักสูตรครุศาสตร์อุตสาหกรรมบัณฑิต (วุฒิ ปวช./ม.6)</t>
  </si>
  <si>
    <t>วิศวกรรมคอมพิวเตอร์</t>
  </si>
  <si>
    <t>วิศวกรรมเครื่องกล</t>
  </si>
  <si>
    <t>วิศวกรรมไฟฟ้า</t>
  </si>
  <si>
    <t>วิศวกรรมอิเล็กทรอนิกส์และรบบอัตโนมัติ</t>
  </si>
  <si>
    <t>วิศวกรรมอุตสาหการ</t>
  </si>
  <si>
    <t>ระดับปริญญาตรี - หลักสูตรศึกษาศาสตรบัณฑิต (วุฒิ ปวช./ม.6)</t>
  </si>
  <si>
    <t>เทคโนโลยีดิจิทัลเพื่อการศึกษา</t>
  </si>
  <si>
    <t>เทคโนโลยีและสื่อสารการศึกษา</t>
  </si>
  <si>
    <t>ระดับปริญญาตรี - หลักสูตรวิทยาศาสตรบัณฑิต (วุฒิ ปวช./ม.6)</t>
  </si>
  <si>
    <t>นวัตกรรมการเรียนรุ้และเทคโนโลยีสารสนเทศ</t>
  </si>
  <si>
    <t>ระดับปริญญาตรี - หลักสูตรวิศวกรรมศาสตรบัณฑิต (วุฒิ ปวช./ม.6)</t>
  </si>
  <si>
    <t>วิศวกรรมเมคคาทรอนิกส์</t>
  </si>
  <si>
    <t>ระดับปริญญาตรี - หลักสูตรอุตสาหกรรมศาสตรบัณฑิต (วุฒิ ปวช./ม.6)</t>
  </si>
  <si>
    <t>เทคโนโลยีบริหารงานก่อสร้าง</t>
  </si>
  <si>
    <t>ระดับปริญญาตรี - หลักสูตรอุตสาหกรรมศาสตรบัณฑิต (วุฒิ ปวส. ต่อเนื่อง)</t>
  </si>
  <si>
    <t>เทคโนโลยีการผลิต</t>
  </si>
  <si>
    <t>อิเล็กทรอนิกส์อัจฉริยะ</t>
  </si>
  <si>
    <t>ระดับปริญญาตรี - หลักสูตรวิศวกรรมศาสตรบัณฑิต (วุฒิ ปวส. เทียบโอน)</t>
  </si>
  <si>
    <t>คณะเทคโนโลยีการเกษตร</t>
  </si>
  <si>
    <t>การผลิตพืช</t>
  </si>
  <si>
    <t>เทคโนโลยีภูมิทัศน์</t>
  </si>
  <si>
    <t>ประมง</t>
  </si>
  <si>
    <t>วิทยาศาสตร์และเทคโนโลยีการอาหาร</t>
  </si>
  <si>
    <t>สัตวศาสตร์</t>
  </si>
  <si>
    <t>คณะวิศวกรรมศาสตร์</t>
  </si>
  <si>
    <t>วิศวกรรม</t>
  </si>
  <si>
    <t>วิศวกรรมเคมี</t>
  </si>
  <si>
    <t>วิศวกรรมเกษตรอุตสาหกรรม</t>
  </si>
  <si>
    <t>วิศวกรรมชลประทานและการจัดการน้ำ</t>
  </si>
  <si>
    <t>วิศวกรรมโยธา</t>
  </si>
  <si>
    <t>วิศวกรรมวัสดุ - วิศวกรรมพอลิเมอร์</t>
  </si>
  <si>
    <t>วิศวกรรมนวัตกรรมสิ่งทอ</t>
  </si>
  <si>
    <t>วิศวกรรมอาหาร</t>
  </si>
  <si>
    <t>วิศวกรรมอิเล็กทรอนิกส์และโทรคมนาคม</t>
  </si>
  <si>
    <t>วิศวกรรมอิเล็กทรอนิกศ์อากาศยาน</t>
  </si>
  <si>
    <t>วิศวกรรมอุตสาหการ - วิศวกรรมระบบการผลิดอัตโนมิติ</t>
  </si>
  <si>
    <t>วิศวกรรมอุตสาหการ - วิศวกรรมอุตสาหการและโลจิสติกส์</t>
  </si>
  <si>
    <t>ระดับปริญญาตรี - หลักสูตรวิศวกรรมศาสตรบัณฑิต (วุฒิ ปวส.ต่อเนื่อง)</t>
  </si>
  <si>
    <t>วิศวกรรมระบบราง</t>
  </si>
  <si>
    <t xml:space="preserve">วิศวกรรมเครื่องกล </t>
  </si>
  <si>
    <t xml:space="preserve">วิศวกรรมไฟฟ้า </t>
  </si>
  <si>
    <t>วิศวกกรรมวัสดุ - วิศวกรรมอุตสาหกรรมพลาสติก</t>
  </si>
  <si>
    <t xml:space="preserve">วิศวกรรมอิเล็กทรอนิกส์และโทรคมนาคม </t>
  </si>
  <si>
    <t>ภาคสมทบ</t>
  </si>
  <si>
    <t xml:space="preserve">วิศวกรรมเครื่องกล  </t>
  </si>
  <si>
    <t>คณะบริหารธุรกิจ</t>
  </si>
  <si>
    <t>ระดับปริญญาตรี  - หลักสูตรบริหารธุรกิจบัณฑิต (รับวุฒิ ปวช./ม.6)</t>
  </si>
  <si>
    <t>การเงิน</t>
  </si>
  <si>
    <t>การจัดการ - การจัดการทรัพยากรมนุษย์</t>
  </si>
  <si>
    <t>การจัดการ - นวัตกรรมการจัดการธุรกิจ</t>
  </si>
  <si>
    <t>การจัดการโลจิสติกส์และซัพพลายเชน</t>
  </si>
  <si>
    <t>การตลาด - การจัดการนิทรรศการ และการตลาดเชิงกิจกรรม</t>
  </si>
  <si>
    <t>การตลาด - การตลาด</t>
  </si>
  <si>
    <t>การบริหารธุรกิจระหว่างประเทศ</t>
  </si>
  <si>
    <t>คอมพิวเตอร์ธุรกิจ</t>
  </si>
  <si>
    <t>ระดับปริญญาตรี  - หลักสูตรบัญชีบัณฑิต (รับวุฒิ ปวช./ม.6)</t>
  </si>
  <si>
    <t>บัญชีบัณฑิต</t>
  </si>
  <si>
    <t>ระดับปริญญาตรี - หลักสูตรเศรษฐศาสตรบัณฑิต (รับวุฒิ ปวช./ม.6)</t>
  </si>
  <si>
    <t>เศรษฐศาสตร์ - เศรษฐ์ศาสตร์ธุรกิจ</t>
  </si>
  <si>
    <t>เศรษฐศาสตร์ - การพัฒนาธุรกิจและวิเคราะห์ธุรกิจ</t>
  </si>
  <si>
    <t>ระดับปริญญาตรี - หลักสูตรนานาชาติ บริหารธุรกิจบัณฑิต (รับวุฒิ ปวช./ม.6)</t>
  </si>
  <si>
    <t>Business Administration -  Marketing</t>
  </si>
  <si>
    <t>Business Administration - International Business Administration</t>
  </si>
  <si>
    <t>Business Administration - Logistics and Suppiy Chain Management</t>
  </si>
  <si>
    <t>ระดับปริญญาตรี  - หลักสูตรบริหารธุรกิจบัณฑิต (รับวุฒิ ปวส. เทียบโอน)</t>
  </si>
  <si>
    <t>ระดับปริญญาตรี  - หลักสูตรบัญชีบัณฑิต (รับวุฒิ ปวส. เทียบโอน)</t>
  </si>
  <si>
    <t>ระดับปริญญาตรี - หลักสูตรบริหารธุรกิจบัณฑิต (รับวุฒิ ปวช./ม.6)</t>
  </si>
  <si>
    <t>การตลาด - การค้าปลีก</t>
  </si>
  <si>
    <t>คณะเทคโนโลยีคหกรรมศาสตร์</t>
  </si>
  <si>
    <t>ระดับปริญญาตรี - หลักสูตรคหกรรมศาสตรบัณฑิต (วุฒิ ปวช./ม.6)</t>
  </si>
  <si>
    <t>การออกแบบแฟชั่นและนวัตกรรมเครื่องแต่งกาย</t>
  </si>
  <si>
    <t>ศิลปประดิษฐ์ในงานคหกรรมศาสตร์</t>
  </si>
  <si>
    <t>อาหารและโภชนาการ</t>
  </si>
  <si>
    <t>ระดับปริญญาตรี - หลักสูตรคหกรรมศาสตรบัณฑิต (วุฒิ ปวส. เทียบโอน)</t>
  </si>
  <si>
    <t>ระดับปริญญาตรี - หลักสูตรศึกษาศาสตรบัณฑิต (วุฒิ ปวช./ม.6 )</t>
  </si>
  <si>
    <t>การศึกษาปฐมวัย</t>
  </si>
  <si>
    <t>คณะศิลปกรรมศาสตร์</t>
  </si>
  <si>
    <t>ระดับปริญญาตรี - หลักสูตรศิลปบัณฑิต  (วุฒิ ปวช./ม.6)</t>
  </si>
  <si>
    <t>จิตรกรรม</t>
  </si>
  <si>
    <t>ทัศนศิลป์</t>
  </si>
  <si>
    <t>นวัตกรรมการออกแบบผลิตภัณฑ์ร่วมสมัย</t>
  </si>
  <si>
    <t>ศิลปะไทย</t>
  </si>
  <si>
    <t>ออกแบบนิเทศศิลป์</t>
  </si>
  <si>
    <t>ออกแบบผลิตภัณฑ์</t>
  </si>
  <si>
    <t>ออกแบบภายใน</t>
  </si>
  <si>
    <t>ดนตรีคีตศิลป์ไทยศึกษา</t>
  </si>
  <si>
    <t>ดนตรีคีตศิลป์สากลศึกษา</t>
  </si>
  <si>
    <t>นาฎศิลป์ไทยศึกษา</t>
  </si>
  <si>
    <t>ศิลปศึกษา</t>
  </si>
  <si>
    <t>คณะเทคโนโลยีสื่อสารมวลชน</t>
  </si>
  <si>
    <t>ระดับปริญญาตรี - หลักสูตรเทคโนโลยีบัณฑิต (วุฒิ ปวช./ม.6)</t>
  </si>
  <si>
    <t>เทคโนโลยีการโฆษณาและประชาสัมพันธ์</t>
  </si>
  <si>
    <t>เทคโนโลยีการถ่ายภาพและภาพยนตร์</t>
  </si>
  <si>
    <t>เทคโนโลยีการโทรทัศน์และวิทยุกระจายเสียง</t>
  </si>
  <si>
    <t>เทคโนโลยีการพิมพ์ดิจิทัลและบรรจุภัณฑ์</t>
  </si>
  <si>
    <t>เทคโนโลยีมัลติมีเดีย</t>
  </si>
  <si>
    <t>เทคโนโลยีสื่อดิจิทัล</t>
  </si>
  <si>
    <t>ระดับปริญญาตรี - หลักสูตรเทคโนโลยีบัณฑิต (วุฒิ ปวส. เทียบโอน)</t>
  </si>
  <si>
    <t>คณะวิทยาศาสตร์และเทคโนโลยี</t>
  </si>
  <si>
    <t>ระดับปริญญาตรี - หลักสูตรวิทยาศาสตรบัณฑิต (วุฒิ ม.6)</t>
  </si>
  <si>
    <t>การวิเคราะห์และจัดการข้อมูลขนาดใหญ่</t>
  </si>
  <si>
    <t>คณิตศาสตร์ประยุกต์</t>
  </si>
  <si>
    <t>เคมีประยุกต์</t>
  </si>
  <si>
    <t>ชีววิทยาประยุกต์</t>
  </si>
  <si>
    <t>เทคโนโลยีสารสนเทศและการสื่อสารดิจิทัล</t>
  </si>
  <si>
    <t>ฟิสิกส์ประยุกต์-เทคโนโลยีเครื่องมือวัด</t>
  </si>
  <si>
    <t>ฟิสิกส์ประยุกต์-นวัตกรรมวัสดุและนาโนเทคโนโลยี</t>
  </si>
  <si>
    <t>วิทยาการคอมพิวเตอร์</t>
  </si>
  <si>
    <t>วิทยาศาสตร์และการจัดการเทคโนโลยีอาหาร</t>
  </si>
  <si>
    <t>สถิติประยุกต์</t>
  </si>
  <si>
    <t>คณะสถาปัตยกรรมศาสตร์</t>
  </si>
  <si>
    <t>ระดับปริญญาตรี - หลักสูตรสถาปัตยกรรมศาสตรบัณฑิต 5 ปี (วุฒิ ปวช./ม.6)</t>
  </si>
  <si>
    <t>สถาปัตยกรรม</t>
  </si>
  <si>
    <t>สถาปัตยกรรมภายใน</t>
  </si>
  <si>
    <t>คณะการแพทย์บูรณาการ</t>
  </si>
  <si>
    <t>ระดับปริญญาตรี - หลักสูตรการแพทย์แผนไทยประยุกต์บัณฑิต (วุฒิ ม.6)</t>
  </si>
  <si>
    <t>การแพทย์แผนไทยประยุกต์บัณฑิต</t>
  </si>
  <si>
    <t>นวัตกรรมผลิตภัณฑ์สุขภาพ</t>
  </si>
  <si>
    <t>สุขภาพละความงาม</t>
  </si>
  <si>
    <t>คณะพยาบาลศาสตร์</t>
  </si>
  <si>
    <t>ระดับปริญญาตรี - หลักสูตรพยาบาลศาสตรบัณฑิต 4 ปี (วุฒิ ม.6)</t>
  </si>
  <si>
    <t>พยาบาลศาสตรบัณฑิต</t>
  </si>
  <si>
    <t>ข้อมูล ณ  วันที่ 21 กันยายน 2564  สำนักส่งเสริมวิชาการและงานทะเบียน  มหาวิทยาลัยเทคโนโลยีราชมงคลธัญบุรี</t>
  </si>
  <si>
    <r>
      <t>หมายเหตุ</t>
    </r>
    <r>
      <rPr>
        <sz val="14"/>
        <rFont val="TH SarabunPSK"/>
        <family val="2"/>
      </rPr>
      <t xml:space="preserve">  ในกรณีที่จำนวนผู้สมัครสอบมีจำนวนน้อยกว่าจำนวนที่รับไว้ อาจมีสาเหตุมาจากคณะได้ดำเนินการรับสมัครเพิ่มเติม หรือ จากผู้สมัครที่เลือกไว้ในอันดับสอง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</si>
</sst>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฿&quot;* #,##0.00_-;\-&quot;฿&quot;* #,##0.00_-;_-&quot;฿&quot;* &quot;-&quot;??_-;_-@_-"/>
    <numFmt numFmtId="187" formatCode="_(&quot;$&quot;* #,##0.00_);_(&quot;$&quot;* \(#,##0.00\);_(&quot;$&quot;* &quot;-&quot;??_);_(@_)"/>
  </numFmts>
  <fonts count="14" x14ac:knownFonts="1">
    <font>
      <sz val="11"/>
      <color theme="1"/>
      <name val="Tahoma"/>
      <family val="2"/>
      <charset val="222"/>
      <scheme val="minor"/>
    </font>
    <font>
      <sz val="11"/>
      <color theme="1"/>
      <name val="Tahoma"/>
      <family val="2"/>
      <charset val="222"/>
      <scheme val="minor"/>
    </font>
    <font>
      <sz val="14"/>
      <name val="TH SarabunPSK"/>
      <family val="2"/>
    </font>
    <font>
      <b/>
      <sz val="14"/>
      <name val="TH SarabunPSK"/>
      <family val="2"/>
    </font>
    <font>
      <b/>
      <sz val="14"/>
      <color rgb="FFFF0000"/>
      <name val="TH SarabunPSK"/>
      <family val="2"/>
    </font>
    <font>
      <sz val="14"/>
      <color rgb="FFFF0000"/>
      <name val="TH SarabunPSK"/>
      <family val="2"/>
    </font>
    <font>
      <b/>
      <u/>
      <sz val="14"/>
      <name val="TH SarabunPSK"/>
      <family val="2"/>
    </font>
    <font>
      <u/>
      <sz val="14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sz val="16"/>
      <color theme="1"/>
      <name val="TH SarabunPSK"/>
      <family val="2"/>
    </font>
    <font>
      <sz val="11"/>
      <color theme="0"/>
      <name val="Tahoma"/>
      <family val="2"/>
      <charset val="222"/>
      <scheme val="minor"/>
    </font>
    <font>
      <b/>
      <sz val="9"/>
      <name val="TH SarabunPSK"/>
      <family val="2"/>
    </font>
    <font>
      <sz val="9"/>
      <color theme="0"/>
      <name val="Tahoma"/>
      <family val="2"/>
      <charset val="22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0" fontId="11" fillId="5" borderId="0" applyNumberFormat="0" applyBorder="0" applyAlignment="0" applyProtection="0"/>
  </cellStyleXfs>
  <cellXfs count="173">
    <xf numFmtId="0" fontId="0" fillId="0" borderId="0" xfId="0"/>
    <xf numFmtId="0" fontId="2" fillId="0" borderId="0" xfId="0" applyFont="1" applyAlignment="1">
      <alignment wrapText="1" shrinkToFit="1"/>
    </xf>
    <xf numFmtId="0" fontId="3" fillId="0" borderId="0" xfId="0" applyFont="1" applyAlignment="1">
      <alignment wrapText="1" shrinkToFit="1"/>
    </xf>
    <xf numFmtId="0" fontId="3" fillId="0" borderId="0" xfId="0" applyFont="1" applyAlignment="1">
      <alignment vertical="center" wrapText="1" shrinkToFit="1"/>
    </xf>
    <xf numFmtId="0" fontId="3" fillId="0" borderId="2" xfId="0" applyFont="1" applyBorder="1"/>
    <xf numFmtId="0" fontId="3" fillId="0" borderId="4" xfId="0" applyFont="1" applyBorder="1"/>
    <xf numFmtId="0" fontId="2" fillId="0" borderId="4" xfId="0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center" wrapText="1" shrinkToFit="1"/>
    </xf>
    <xf numFmtId="0" fontId="5" fillId="0" borderId="4" xfId="0" applyFont="1" applyBorder="1" applyAlignment="1">
      <alignment horizontal="center" wrapText="1" shrinkToFit="1"/>
    </xf>
    <xf numFmtId="0" fontId="2" fillId="0" borderId="3" xfId="0" applyFont="1" applyBorder="1" applyAlignment="1">
      <alignment horizontal="center" wrapText="1" shrinkToFit="1"/>
    </xf>
    <xf numFmtId="0" fontId="6" fillId="0" borderId="4" xfId="0" applyFont="1" applyBorder="1"/>
    <xf numFmtId="0" fontId="2" fillId="0" borderId="2" xfId="0" applyFont="1" applyBorder="1" applyAlignment="1">
      <alignment horizontal="left"/>
    </xf>
    <xf numFmtId="0" fontId="2" fillId="0" borderId="4" xfId="0" applyFont="1" applyBorder="1" applyAlignment="1">
      <alignment vertical="center"/>
    </xf>
    <xf numFmtId="0" fontId="2" fillId="0" borderId="4" xfId="0" applyFont="1" applyBorder="1" applyAlignment="1">
      <alignment horizontal="center" vertical="center" shrinkToFit="1"/>
    </xf>
    <xf numFmtId="0" fontId="2" fillId="0" borderId="4" xfId="0" applyFont="1" applyBorder="1" applyAlignment="1">
      <alignment horizontal="center" shrinkToFit="1"/>
    </xf>
    <xf numFmtId="0" fontId="5" fillId="0" borderId="4" xfId="0" applyFont="1" applyBorder="1" applyAlignment="1">
      <alignment horizontal="center" shrinkToFit="1"/>
    </xf>
    <xf numFmtId="0" fontId="2" fillId="0" borderId="3" xfId="0" applyFont="1" applyBorder="1" applyAlignment="1">
      <alignment horizontal="center" shrinkToFit="1"/>
    </xf>
    <xf numFmtId="0" fontId="2" fillId="0" borderId="0" xfId="0" applyFont="1" applyAlignment="1">
      <alignment shrinkToFit="1"/>
    </xf>
    <xf numFmtId="0" fontId="2" fillId="0" borderId="2" xfId="0" applyFont="1" applyBorder="1"/>
    <xf numFmtId="0" fontId="2" fillId="0" borderId="4" xfId="0" applyFont="1" applyBorder="1"/>
    <xf numFmtId="3" fontId="2" fillId="0" borderId="1" xfId="0" applyNumberFormat="1" applyFont="1" applyBorder="1" applyAlignment="1">
      <alignment horizontal="center" vertical="center" wrapText="1" shrinkToFit="1"/>
    </xf>
    <xf numFmtId="0" fontId="3" fillId="0" borderId="4" xfId="0" applyFont="1" applyBorder="1" applyAlignment="1">
      <alignment horizontal="right"/>
    </xf>
    <xf numFmtId="3" fontId="3" fillId="0" borderId="1" xfId="0" applyNumberFormat="1" applyFont="1" applyBorder="1" applyAlignment="1">
      <alignment horizontal="center" vertical="center" wrapText="1" shrinkToFit="1"/>
    </xf>
    <xf numFmtId="3" fontId="4" fillId="0" borderId="1" xfId="0" applyNumberFormat="1" applyFont="1" applyBorder="1" applyAlignment="1">
      <alignment horizontal="center" vertical="center" wrapText="1" shrinkToFit="1"/>
    </xf>
    <xf numFmtId="0" fontId="3" fillId="2" borderId="2" xfId="0" applyFont="1" applyFill="1" applyBorder="1"/>
    <xf numFmtId="0" fontId="3" fillId="2" borderId="4" xfId="0" applyFont="1" applyFill="1" applyBorder="1" applyAlignment="1">
      <alignment horizontal="right"/>
    </xf>
    <xf numFmtId="3" fontId="3" fillId="2" borderId="1" xfId="0" applyNumberFormat="1" applyFont="1" applyFill="1" applyBorder="1" applyAlignment="1">
      <alignment horizontal="center" vertical="center" wrapText="1" shrinkToFit="1"/>
    </xf>
    <xf numFmtId="3" fontId="4" fillId="2" borderId="1" xfId="0" applyNumberFormat="1" applyFont="1" applyFill="1" applyBorder="1" applyAlignment="1">
      <alignment horizontal="center" vertical="center" wrapText="1" shrinkToFit="1"/>
    </xf>
    <xf numFmtId="3" fontId="2" fillId="0" borderId="4" xfId="0" applyNumberFormat="1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 wrapText="1"/>
    </xf>
    <xf numFmtId="0" fontId="2" fillId="0" borderId="0" xfId="0" applyFont="1" applyAlignment="1">
      <alignment vertical="center" wrapText="1" shrinkToFit="1"/>
    </xf>
    <xf numFmtId="3" fontId="3" fillId="0" borderId="2" xfId="0" applyNumberFormat="1" applyFont="1" applyBorder="1" applyAlignment="1">
      <alignment horizontal="center" vertical="center" wrapText="1" shrinkToFit="1"/>
    </xf>
    <xf numFmtId="3" fontId="4" fillId="0" borderId="2" xfId="0" applyNumberFormat="1" applyFont="1" applyBorder="1" applyAlignment="1">
      <alignment horizontal="center" vertical="center" wrapText="1" shrinkToFit="1"/>
    </xf>
    <xf numFmtId="0" fontId="2" fillId="0" borderId="4" xfId="0" applyFont="1" applyBorder="1" applyAlignment="1">
      <alignment horizontal="left"/>
    </xf>
    <xf numFmtId="0" fontId="3" fillId="0" borderId="4" xfId="0" applyFont="1" applyBorder="1" applyAlignment="1">
      <alignment horizontal="left"/>
    </xf>
    <xf numFmtId="0" fontId="6" fillId="0" borderId="4" xfId="0" applyFont="1" applyBorder="1" applyAlignment="1">
      <alignment horizontal="left"/>
    </xf>
    <xf numFmtId="3" fontId="3" fillId="0" borderId="4" xfId="0" applyNumberFormat="1" applyFont="1" applyBorder="1" applyAlignment="1">
      <alignment horizontal="center" vertical="center" wrapText="1" shrinkToFit="1"/>
    </xf>
    <xf numFmtId="3" fontId="3" fillId="0" borderId="13" xfId="0" applyNumberFormat="1" applyFont="1" applyBorder="1" applyAlignment="1">
      <alignment horizontal="center" vertical="center" wrapText="1" shrinkToFit="1"/>
    </xf>
    <xf numFmtId="3" fontId="4" fillId="0" borderId="4" xfId="0" applyNumberFormat="1" applyFont="1" applyBorder="1" applyAlignment="1">
      <alignment horizontal="center" vertical="center" wrapText="1" shrinkToFit="1"/>
    </xf>
    <xf numFmtId="3" fontId="3" fillId="0" borderId="3" xfId="0" applyNumberFormat="1" applyFont="1" applyBorder="1" applyAlignment="1">
      <alignment horizontal="center" vertical="center" wrapText="1" shrinkToFit="1"/>
    </xf>
    <xf numFmtId="3" fontId="3" fillId="2" borderId="2" xfId="0" applyNumberFormat="1" applyFont="1" applyFill="1" applyBorder="1" applyAlignment="1">
      <alignment horizontal="center" vertical="center" wrapText="1" shrinkToFit="1"/>
    </xf>
    <xf numFmtId="3" fontId="4" fillId="2" borderId="2" xfId="0" applyNumberFormat="1" applyFont="1" applyFill="1" applyBorder="1" applyAlignment="1">
      <alignment horizontal="center" vertical="center" wrapText="1" shrinkToFit="1"/>
    </xf>
    <xf numFmtId="187" fontId="3" fillId="0" borderId="2" xfId="1" applyNumberFormat="1" applyFont="1" applyFill="1" applyBorder="1" applyAlignment="1"/>
    <xf numFmtId="3" fontId="2" fillId="0" borderId="4" xfId="1" applyNumberFormat="1" applyFont="1" applyFill="1" applyBorder="1" applyAlignment="1">
      <alignment horizontal="center" vertical="center" wrapText="1" shrinkToFit="1"/>
    </xf>
    <xf numFmtId="3" fontId="2" fillId="0" borderId="3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3" fillId="0" borderId="5" xfId="0" applyFont="1" applyBorder="1"/>
    <xf numFmtId="0" fontId="3" fillId="0" borderId="6" xfId="0" applyFont="1" applyBorder="1" applyAlignment="1">
      <alignment horizontal="right"/>
    </xf>
    <xf numFmtId="0" fontId="2" fillId="0" borderId="10" xfId="0" applyFont="1" applyBorder="1"/>
    <xf numFmtId="0" fontId="2" fillId="0" borderId="11" xfId="0" applyFont="1" applyBorder="1"/>
    <xf numFmtId="3" fontId="2" fillId="0" borderId="14" xfId="0" applyNumberFormat="1" applyFont="1" applyBorder="1" applyAlignment="1">
      <alignment horizontal="center" vertical="center" wrapText="1" shrinkToFit="1"/>
    </xf>
    <xf numFmtId="3" fontId="5" fillId="0" borderId="4" xfId="0" applyNumberFormat="1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left"/>
    </xf>
    <xf numFmtId="0" fontId="3" fillId="2" borderId="2" xfId="0" applyFont="1" applyFill="1" applyBorder="1" applyAlignment="1">
      <alignment vertical="center"/>
    </xf>
    <xf numFmtId="0" fontId="3" fillId="2" borderId="4" xfId="0" applyFont="1" applyFill="1" applyBorder="1" applyAlignment="1">
      <alignment horizontal="right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0" xfId="0" applyFont="1" applyAlignment="1">
      <alignment horizontal="center" wrapText="1" shrinkToFit="1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 shrinkToFit="1"/>
    </xf>
    <xf numFmtId="0" fontId="3" fillId="2" borderId="5" xfId="0" applyFont="1" applyFill="1" applyBorder="1" applyAlignment="1">
      <alignment horizontal="center"/>
    </xf>
    <xf numFmtId="0" fontId="3" fillId="2" borderId="6" xfId="0" applyFont="1" applyFill="1" applyBorder="1" applyAlignment="1">
      <alignment horizontal="right"/>
    </xf>
    <xf numFmtId="3" fontId="3" fillId="2" borderId="5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3" fontId="3" fillId="3" borderId="2" xfId="0" applyNumberFormat="1" applyFont="1" applyFill="1" applyBorder="1"/>
    <xf numFmtId="3" fontId="3" fillId="3" borderId="3" xfId="0" applyNumberFormat="1" applyFont="1" applyFill="1" applyBorder="1" applyAlignment="1">
      <alignment horizontal="right"/>
    </xf>
    <xf numFmtId="3" fontId="3" fillId="3" borderId="1" xfId="0" applyNumberFormat="1" applyFont="1" applyFill="1" applyBorder="1" applyAlignment="1">
      <alignment horizontal="center" vertical="center" wrapText="1" shrinkToFit="1"/>
    </xf>
    <xf numFmtId="3" fontId="4" fillId="3" borderId="1" xfId="0" applyNumberFormat="1" applyFont="1" applyFill="1" applyBorder="1" applyAlignment="1">
      <alignment horizontal="center" vertical="center" wrapText="1" shrinkToFit="1"/>
    </xf>
    <xf numFmtId="3" fontId="3" fillId="0" borderId="0" xfId="0" applyNumberFormat="1" applyFont="1" applyAlignment="1">
      <alignment wrapText="1" shrinkToFit="1"/>
    </xf>
    <xf numFmtId="0" fontId="3" fillId="0" borderId="0" xfId="0" applyFont="1"/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center" wrapText="1" shrinkToFit="1"/>
    </xf>
    <xf numFmtId="3" fontId="3" fillId="0" borderId="0" xfId="0" applyNumberFormat="1" applyFont="1" applyAlignment="1">
      <alignment horizontal="center" wrapText="1" shrinkToFit="1"/>
    </xf>
    <xf numFmtId="0" fontId="2" fillId="0" borderId="0" xfId="0" applyFont="1"/>
    <xf numFmtId="0" fontId="7" fillId="0" borderId="0" xfId="0" applyFont="1"/>
    <xf numFmtId="0" fontId="2" fillId="0" borderId="0" xfId="0" applyFont="1" applyAlignment="1">
      <alignment horizontal="center" vertical="center" wrapText="1" shrinkToFit="1"/>
    </xf>
    <xf numFmtId="3" fontId="2" fillId="0" borderId="0" xfId="0" applyNumberFormat="1" applyFont="1" applyAlignment="1">
      <alignment horizontal="center" vertical="center" wrapText="1" shrinkToFit="1"/>
    </xf>
    <xf numFmtId="0" fontId="5" fillId="0" borderId="0" xfId="0" applyFont="1" applyAlignment="1">
      <alignment horizontal="center" wrapText="1" shrinkToFit="1"/>
    </xf>
    <xf numFmtId="0" fontId="3" fillId="0" borderId="4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2" fillId="0" borderId="5" xfId="0" applyFont="1" applyBorder="1"/>
    <xf numFmtId="0" fontId="2" fillId="0" borderId="6" xfId="0" applyFont="1" applyBorder="1"/>
    <xf numFmtId="0" fontId="3" fillId="0" borderId="12" xfId="0" applyFont="1" applyBorder="1" applyAlignment="1">
      <alignment horizontal="right"/>
    </xf>
    <xf numFmtId="3" fontId="3" fillId="0" borderId="4" xfId="0" applyNumberFormat="1" applyFont="1" applyBorder="1" applyAlignment="1">
      <alignment horizontal="center" vertical="center"/>
    </xf>
    <xf numFmtId="3" fontId="2" fillId="0" borderId="4" xfId="0" applyNumberFormat="1" applyFont="1" applyBorder="1" applyAlignment="1">
      <alignment horizontal="center" vertical="center"/>
    </xf>
    <xf numFmtId="0" fontId="9" fillId="0" borderId="4" xfId="0" applyFont="1" applyBorder="1" applyAlignment="1">
      <alignment vertical="center"/>
    </xf>
    <xf numFmtId="0" fontId="8" fillId="0" borderId="4" xfId="0" applyFont="1" applyBorder="1" applyAlignment="1">
      <alignment horizontal="left" vertical="center"/>
    </xf>
    <xf numFmtId="0" fontId="9" fillId="0" borderId="4" xfId="0" applyFont="1" applyBorder="1" applyAlignment="1">
      <alignment horizontal="right" vertical="center"/>
    </xf>
    <xf numFmtId="3" fontId="2" fillId="0" borderId="12" xfId="0" applyNumberFormat="1" applyFont="1" applyBorder="1" applyAlignment="1">
      <alignment horizontal="center" vertical="center" wrapText="1" shrinkToFit="1"/>
    </xf>
    <xf numFmtId="3" fontId="8" fillId="0" borderId="3" xfId="0" applyNumberFormat="1" applyFont="1" applyBorder="1" applyAlignment="1">
      <alignment vertical="center" shrinkToFit="1"/>
    </xf>
    <xf numFmtId="0" fontId="10" fillId="0" borderId="0" xfId="0" applyFont="1"/>
    <xf numFmtId="3" fontId="0" fillId="0" borderId="0" xfId="0" applyNumberFormat="1"/>
    <xf numFmtId="0" fontId="3" fillId="0" borderId="4" xfId="0" applyFont="1" applyBorder="1" applyAlignment="1">
      <alignment horizontal="right" vertical="center"/>
    </xf>
    <xf numFmtId="0" fontId="2" fillId="0" borderId="4" xfId="0" applyFont="1" applyBorder="1" applyAlignment="1">
      <alignment horizontal="left" vertical="center"/>
    </xf>
    <xf numFmtId="0" fontId="10" fillId="0" borderId="4" xfId="0" applyFont="1" applyBorder="1" applyAlignment="1">
      <alignment horizontal="left" vertical="center"/>
    </xf>
    <xf numFmtId="3" fontId="5" fillId="0" borderId="4" xfId="0" applyNumberFormat="1" applyFont="1" applyBorder="1" applyAlignment="1">
      <alignment horizontal="center" vertical="center"/>
    </xf>
    <xf numFmtId="3" fontId="3" fillId="0" borderId="0" xfId="0" applyNumberFormat="1" applyFont="1" applyAlignment="1">
      <alignment horizontal="center" vertical="center" wrapText="1" shrinkToFit="1"/>
    </xf>
    <xf numFmtId="0" fontId="3" fillId="0" borderId="10" xfId="0" applyFont="1" applyBorder="1"/>
    <xf numFmtId="0" fontId="3" fillId="0" borderId="11" xfId="0" applyFont="1" applyBorder="1"/>
    <xf numFmtId="3" fontId="2" fillId="0" borderId="11" xfId="0" applyNumberFormat="1" applyFont="1" applyBorder="1" applyAlignment="1">
      <alignment horizontal="center" vertical="center" wrapText="1" shrinkToFit="1"/>
    </xf>
    <xf numFmtId="3" fontId="5" fillId="0" borderId="11" xfId="0" applyNumberFormat="1" applyFont="1" applyBorder="1" applyAlignment="1">
      <alignment horizontal="center" vertical="center" wrapText="1" shrinkToFit="1"/>
    </xf>
    <xf numFmtId="0" fontId="3" fillId="2" borderId="1" xfId="0" applyFont="1" applyFill="1" applyBorder="1" applyAlignment="1">
      <alignment horizontal="right"/>
    </xf>
    <xf numFmtId="0" fontId="3" fillId="2" borderId="1" xfId="0" applyFont="1" applyFill="1" applyBorder="1"/>
    <xf numFmtId="0" fontId="3" fillId="0" borderId="11" xfId="0" applyFont="1" applyBorder="1" applyAlignment="1">
      <alignment horizontal="right"/>
    </xf>
    <xf numFmtId="187" fontId="3" fillId="0" borderId="10" xfId="1" applyNumberFormat="1" applyFont="1" applyFill="1" applyBorder="1" applyAlignment="1"/>
    <xf numFmtId="187" fontId="3" fillId="0" borderId="11" xfId="1" applyNumberFormat="1" applyFont="1" applyFill="1" applyBorder="1" applyAlignment="1"/>
    <xf numFmtId="3" fontId="2" fillId="0" borderId="11" xfId="1" applyNumberFormat="1" applyFont="1" applyFill="1" applyBorder="1" applyAlignment="1">
      <alignment horizontal="center" vertical="center" wrapText="1" shrinkToFit="1"/>
    </xf>
    <xf numFmtId="3" fontId="3" fillId="2" borderId="3" xfId="0" applyNumberFormat="1" applyFont="1" applyFill="1" applyBorder="1" applyAlignment="1">
      <alignment horizontal="center" vertical="center" wrapText="1" shrinkToFit="1"/>
    </xf>
    <xf numFmtId="3" fontId="4" fillId="0" borderId="1" xfId="0" applyNumberFormat="1" applyFont="1" applyBorder="1" applyAlignment="1">
      <alignment horizontal="center" vertical="center"/>
    </xf>
    <xf numFmtId="3" fontId="4" fillId="4" borderId="1" xfId="0" applyNumberFormat="1" applyFont="1" applyFill="1" applyBorder="1" applyAlignment="1">
      <alignment horizontal="center" vertical="center" wrapText="1" shrinkToFit="1"/>
    </xf>
    <xf numFmtId="3" fontId="3" fillId="2" borderId="1" xfId="0" applyNumberFormat="1" applyFont="1" applyFill="1" applyBorder="1" applyAlignment="1">
      <alignment horizontal="center" vertical="center"/>
    </xf>
    <xf numFmtId="3" fontId="2" fillId="0" borderId="0" xfId="0" applyNumberFormat="1" applyFont="1" applyAlignment="1">
      <alignment horizontal="center" wrapText="1" shrinkToFit="1"/>
    </xf>
    <xf numFmtId="3" fontId="5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center" vertical="center" wrapText="1" shrinkToFit="1"/>
    </xf>
    <xf numFmtId="0" fontId="3" fillId="0" borderId="8" xfId="0" applyFont="1" applyBorder="1" applyAlignment="1">
      <alignment wrapText="1" shrinkToFit="1"/>
    </xf>
    <xf numFmtId="0" fontId="2" fillId="0" borderId="3" xfId="0" applyFont="1" applyBorder="1"/>
    <xf numFmtId="3" fontId="2" fillId="2" borderId="2" xfId="0" applyNumberFormat="1" applyFont="1" applyFill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3" fillId="0" borderId="2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3" fontId="2" fillId="0" borderId="10" xfId="0" applyNumberFormat="1" applyFont="1" applyBorder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 wrapText="1" shrinkToFit="1"/>
    </xf>
    <xf numFmtId="3" fontId="3" fillId="0" borderId="2" xfId="0" applyNumberFormat="1" applyFont="1" applyBorder="1" applyAlignment="1">
      <alignment horizontal="center" vertical="center"/>
    </xf>
    <xf numFmtId="3" fontId="2" fillId="0" borderId="10" xfId="1" applyNumberFormat="1" applyFont="1" applyFill="1" applyBorder="1" applyAlignment="1">
      <alignment horizontal="center" vertical="center" wrapText="1" shrinkToFit="1"/>
    </xf>
    <xf numFmtId="3" fontId="2" fillId="0" borderId="2" xfId="1" applyNumberFormat="1" applyFont="1" applyFill="1" applyBorder="1" applyAlignment="1">
      <alignment horizontal="center" vertical="center" wrapText="1" shrinkToFit="1"/>
    </xf>
    <xf numFmtId="3" fontId="3" fillId="0" borderId="5" xfId="0" applyNumberFormat="1" applyFont="1" applyBorder="1" applyAlignment="1">
      <alignment horizontal="center" vertical="center" wrapText="1" shrinkToFit="1"/>
    </xf>
    <xf numFmtId="3" fontId="2" fillId="0" borderId="2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12" fillId="0" borderId="0" xfId="0" applyFont="1" applyAlignment="1">
      <alignment wrapText="1" shrinkToFit="1"/>
    </xf>
    <xf numFmtId="0" fontId="12" fillId="0" borderId="0" xfId="0" applyFont="1" applyAlignment="1">
      <alignment vertical="center" wrapText="1" shrinkToFit="1"/>
    </xf>
    <xf numFmtId="0" fontId="11" fillId="5" borderId="13" xfId="2" applyBorder="1" applyAlignment="1"/>
    <xf numFmtId="0" fontId="13" fillId="5" borderId="14" xfId="2" applyFont="1" applyBorder="1" applyAlignment="1"/>
    <xf numFmtId="0" fontId="13" fillId="5" borderId="1" xfId="2" applyFont="1" applyBorder="1" applyAlignment="1">
      <alignment horizontal="center" vertical="center" wrapText="1" shrinkToFit="1"/>
    </xf>
    <xf numFmtId="0" fontId="13" fillId="5" borderId="14" xfId="2" applyFont="1" applyBorder="1" applyAlignment="1">
      <alignment horizontal="center" vertical="center" wrapText="1" shrinkToFit="1"/>
    </xf>
    <xf numFmtId="0" fontId="13" fillId="5" borderId="1" xfId="2" applyFont="1" applyBorder="1" applyAlignment="1">
      <alignment horizontal="center" wrapText="1" shrinkToFit="1"/>
    </xf>
    <xf numFmtId="0" fontId="11" fillId="5" borderId="2" xfId="2" applyBorder="1" applyAlignment="1">
      <alignment horizontal="center" wrapText="1" shrinkToFit="1"/>
    </xf>
    <xf numFmtId="0" fontId="11" fillId="5" borderId="4" xfId="2" applyBorder="1" applyAlignment="1">
      <alignment horizontal="center" wrapText="1" shrinkToFit="1"/>
    </xf>
    <xf numFmtId="0" fontId="11" fillId="5" borderId="3" xfId="2" applyBorder="1" applyAlignment="1">
      <alignment horizontal="center" wrapText="1" shrinkToFit="1"/>
    </xf>
    <xf numFmtId="0" fontId="11" fillId="5" borderId="2" xfId="2" applyBorder="1" applyAlignment="1">
      <alignment horizontal="center" vertical="center" wrapText="1" shrinkToFit="1"/>
    </xf>
    <xf numFmtId="0" fontId="11" fillId="5" borderId="4" xfId="2" applyBorder="1" applyAlignment="1">
      <alignment horizontal="center" vertical="center" wrapText="1" shrinkToFit="1"/>
    </xf>
    <xf numFmtId="0" fontId="11" fillId="5" borderId="3" xfId="2" applyBorder="1" applyAlignment="1">
      <alignment horizontal="center" vertical="center" wrapText="1" shrinkToFit="1"/>
    </xf>
    <xf numFmtId="0" fontId="11" fillId="5" borderId="5" xfId="2" applyBorder="1" applyAlignment="1">
      <alignment horizontal="center" vertical="center" wrapText="1" shrinkToFit="1"/>
    </xf>
    <xf numFmtId="0" fontId="11" fillId="5" borderId="6" xfId="2" applyBorder="1" applyAlignment="1">
      <alignment horizontal="center" vertical="center" wrapText="1" shrinkToFit="1"/>
    </xf>
    <xf numFmtId="0" fontId="11" fillId="5" borderId="7" xfId="2" applyBorder="1" applyAlignment="1">
      <alignment horizontal="center" vertical="center" wrapText="1" shrinkToFit="1"/>
    </xf>
    <xf numFmtId="0" fontId="11" fillId="5" borderId="2" xfId="2" applyBorder="1" applyAlignment="1">
      <alignment horizontal="center" vertical="center"/>
    </xf>
    <xf numFmtId="0" fontId="11" fillId="5" borderId="4" xfId="2" applyBorder="1" applyAlignment="1">
      <alignment horizontal="center" vertical="center"/>
    </xf>
    <xf numFmtId="0" fontId="11" fillId="5" borderId="3" xfId="2" applyBorder="1" applyAlignment="1">
      <alignment horizontal="center" vertical="center"/>
    </xf>
    <xf numFmtId="0" fontId="13" fillId="5" borderId="13" xfId="2" applyFont="1" applyBorder="1" applyAlignment="1">
      <alignment horizontal="center" vertical="center" wrapText="1" shrinkToFit="1"/>
    </xf>
    <xf numFmtId="0" fontId="13" fillId="5" borderId="14" xfId="2" applyFont="1" applyBorder="1" applyAlignment="1">
      <alignment horizontal="center" vertical="center" wrapText="1" shrinkToFit="1"/>
    </xf>
    <xf numFmtId="0" fontId="13" fillId="5" borderId="2" xfId="2" applyFont="1" applyBorder="1" applyAlignment="1">
      <alignment horizontal="center" vertical="center" wrapText="1" shrinkToFit="1"/>
    </xf>
    <xf numFmtId="0" fontId="13" fillId="5" borderId="4" xfId="2" applyFont="1" applyBorder="1" applyAlignment="1">
      <alignment horizontal="center" vertical="center" wrapText="1" shrinkToFit="1"/>
    </xf>
    <xf numFmtId="0" fontId="13" fillId="5" borderId="3" xfId="2" applyFont="1" applyBorder="1" applyAlignment="1">
      <alignment horizontal="center" vertical="center" wrapText="1" shrinkToFit="1"/>
    </xf>
    <xf numFmtId="0" fontId="3" fillId="0" borderId="0" xfId="0" applyFont="1" applyAlignment="1">
      <alignment horizontal="center" vertical="center" wrapText="1" shrinkToFit="1"/>
    </xf>
    <xf numFmtId="0" fontId="11" fillId="5" borderId="5" xfId="2" applyBorder="1" applyAlignment="1">
      <alignment horizontal="center" vertical="center"/>
    </xf>
    <xf numFmtId="0" fontId="11" fillId="5" borderId="7" xfId="2" applyBorder="1" applyAlignment="1">
      <alignment vertical="center"/>
    </xf>
    <xf numFmtId="0" fontId="11" fillId="5" borderId="8" xfId="2" applyBorder="1" applyAlignment="1">
      <alignment vertical="center"/>
    </xf>
    <xf numFmtId="0" fontId="11" fillId="5" borderId="9" xfId="2" applyBorder="1" applyAlignment="1">
      <alignment vertical="center"/>
    </xf>
    <xf numFmtId="0" fontId="11" fillId="5" borderId="10" xfId="2" applyBorder="1" applyAlignment="1">
      <alignment vertical="center"/>
    </xf>
    <xf numFmtId="0" fontId="11" fillId="5" borderId="12" xfId="2" applyBorder="1" applyAlignment="1">
      <alignment vertical="center"/>
    </xf>
    <xf numFmtId="0" fontId="11" fillId="5" borderId="4" xfId="2" applyBorder="1" applyAlignment="1"/>
    <xf numFmtId="0" fontId="11" fillId="5" borderId="3" xfId="2" applyBorder="1" applyAlignment="1"/>
    <xf numFmtId="0" fontId="11" fillId="5" borderId="2" xfId="2" applyBorder="1" applyAlignment="1">
      <alignment horizontal="center" vertical="center" wrapText="1"/>
    </xf>
    <xf numFmtId="0" fontId="11" fillId="5" borderId="4" xfId="2" applyBorder="1" applyAlignment="1">
      <alignment horizontal="center" vertical="center" wrapText="1"/>
    </xf>
    <xf numFmtId="0" fontId="11" fillId="5" borderId="3" xfId="2" applyBorder="1" applyAlignment="1">
      <alignment horizontal="center" vertical="center" wrapText="1"/>
    </xf>
    <xf numFmtId="0" fontId="13" fillId="5" borderId="5" xfId="2" applyFont="1" applyBorder="1" applyAlignment="1">
      <alignment horizontal="center" vertical="center" wrapText="1" shrinkToFit="1"/>
    </xf>
    <xf numFmtId="0" fontId="13" fillId="5" borderId="6" xfId="2" applyFont="1" applyBorder="1" applyAlignment="1">
      <alignment horizontal="center" vertical="center" wrapText="1" shrinkToFit="1"/>
    </xf>
    <xf numFmtId="0" fontId="13" fillId="5" borderId="7" xfId="2" applyFont="1" applyBorder="1" applyAlignment="1">
      <alignment horizontal="center" vertical="center" wrapText="1" shrinkToFit="1"/>
    </xf>
    <xf numFmtId="0" fontId="13" fillId="5" borderId="10" xfId="2" applyFont="1" applyBorder="1" applyAlignment="1">
      <alignment horizontal="center" vertical="center" wrapText="1" shrinkToFit="1"/>
    </xf>
    <xf numFmtId="0" fontId="13" fillId="5" borderId="11" xfId="2" applyFont="1" applyBorder="1" applyAlignment="1">
      <alignment horizontal="center" vertical="center" wrapText="1" shrinkToFit="1"/>
    </xf>
    <xf numFmtId="0" fontId="13" fillId="5" borderId="12" xfId="2" applyFont="1" applyBorder="1" applyAlignment="1">
      <alignment horizontal="center" vertical="center" wrapText="1" shrinkToFit="1"/>
    </xf>
  </cellXfs>
  <cellStyles count="3">
    <cellStyle name="Accent1" xfId="2" builtinId="29"/>
    <cellStyle name="Currency" xfId="1" builtinId="4"/>
    <cellStyle name="Normal" xfId="0" builtinId="0"/>
  </cellStyles>
  <dxfs count="0"/>
  <tableStyles count="0" defaultTableStyle="TableStyleMedium9" defaultPivotStyle="PivotStyleLight16"/>
  <colors>
    <mruColors>
      <color rgb="FFF8F8F8"/>
      <color rgb="FFFF0000"/>
      <color rgb="FFDA0817"/>
      <color rgb="FFA50021"/>
      <color rgb="FFE63A18"/>
      <color rgb="FFD0202D"/>
      <color rgb="FFD84118"/>
      <color rgb="FFF83AB4"/>
      <color rgb="FFF818A8"/>
      <color rgb="FFC61C3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32"/>
    </mc:Choice>
    <mc:Fallback>
      <c:style val="32"/>
    </mc:Fallback>
  </mc:AlternateContent>
  <c:chart>
    <c:title>
      <c:tx>
        <c:rich>
          <a:bodyPr/>
          <a:lstStyle/>
          <a:p>
            <a:pPr>
              <a:defRPr/>
            </a:pPr>
            <a:r>
              <a:rPr lang="th-TH" sz="2000">
                <a:latin typeface="Angsana New" panose="02020603050405020304" pitchFamily="18" charset="-34"/>
                <a:cs typeface="Angsana New" panose="02020603050405020304" pitchFamily="18" charset="-34"/>
              </a:rPr>
              <a:t>จำนวนนักศึกษาเข้าใหม่</a:t>
            </a:r>
            <a:r>
              <a:rPr lang="th-TH" sz="2000" baseline="0">
                <a:latin typeface="Angsana New" panose="02020603050405020304" pitchFamily="18" charset="-34"/>
                <a:cs typeface="Angsana New" panose="02020603050405020304" pitchFamily="18" charset="-34"/>
              </a:rPr>
              <a:t>  ปีการศึกษา 2564</a:t>
            </a:r>
            <a:endParaRPr lang="en-US" sz="2000">
              <a:latin typeface="Angsana New" panose="02020603050405020304" pitchFamily="18" charset="-34"/>
              <a:cs typeface="Angsana New" panose="02020603050405020304" pitchFamily="18" charset="-34"/>
            </a:endParaRPr>
          </a:p>
        </c:rich>
      </c:tx>
      <c:overlay val="0"/>
    </c:title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7.4638717216731779E-2"/>
          <c:y val="0.10046541505447576"/>
          <c:w val="0.90515926550266224"/>
          <c:h val="0.60989968032198649"/>
        </c:manualLayout>
      </c:layout>
      <c:bar3DChart>
        <c:barDir val="col"/>
        <c:grouping val="clustered"/>
        <c:varyColors val="0"/>
        <c:ser>
          <c:idx val="0"/>
          <c:order val="0"/>
          <c:spPr>
            <a:solidFill>
              <a:srgbClr val="00B0F0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FFFF00"/>
              </a:solidFill>
            </c:spPr>
            <c:extLst>
              <c:ext xmlns:c16="http://schemas.microsoft.com/office/drawing/2014/chart" uri="{C3380CC4-5D6E-409C-BE32-E72D297353CC}">
                <c16:uniqueId val="{00000001-6A90-4646-B6D1-41309F7F30EC}"/>
              </c:ext>
            </c:extLst>
          </c:dPt>
          <c:dPt>
            <c:idx val="1"/>
            <c:invertIfNegative val="0"/>
            <c:bubble3D val="0"/>
            <c:spPr>
              <a:solidFill>
                <a:srgbClr val="8D2EC2"/>
              </a:solidFill>
            </c:spPr>
            <c:extLst>
              <c:ext xmlns:c16="http://schemas.microsoft.com/office/drawing/2014/chart" uri="{C3380CC4-5D6E-409C-BE32-E72D297353CC}">
                <c16:uniqueId val="{00000003-6A90-4646-B6D1-41309F7F30EC}"/>
              </c:ext>
            </c:extLst>
          </c:dPt>
          <c:dPt>
            <c:idx val="2"/>
            <c:invertIfNegative val="0"/>
            <c:bubble3D val="0"/>
            <c:spPr>
              <a:solidFill>
                <a:srgbClr val="00B050"/>
              </a:solidFill>
            </c:spPr>
            <c:extLst>
              <c:ext xmlns:c16="http://schemas.microsoft.com/office/drawing/2014/chart" uri="{C3380CC4-5D6E-409C-BE32-E72D297353CC}">
                <c16:uniqueId val="{00000005-6A90-4646-B6D1-41309F7F30EC}"/>
              </c:ext>
            </c:extLst>
          </c:dPt>
          <c:dPt>
            <c:idx val="3"/>
            <c:invertIfNegative val="0"/>
            <c:bubble3D val="0"/>
            <c:spPr>
              <a:solidFill>
                <a:srgbClr val="A50021"/>
              </a:solidFill>
            </c:spPr>
            <c:extLst>
              <c:ext xmlns:c16="http://schemas.microsoft.com/office/drawing/2014/chart" uri="{C3380CC4-5D6E-409C-BE32-E72D297353CC}">
                <c16:uniqueId val="{00000007-6A90-4646-B6D1-41309F7F30EC}"/>
              </c:ext>
            </c:extLst>
          </c:dPt>
          <c:dPt>
            <c:idx val="4"/>
            <c:invertIfNegative val="0"/>
            <c:bubble3D val="0"/>
            <c:spPr>
              <a:solidFill>
                <a:srgbClr val="00B0F0"/>
              </a:solidFill>
              <a:effectLst>
                <a:outerShdw blurRad="40000" dist="23000" dir="5400000" rotWithShape="0">
                  <a:srgbClr val="3399FF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6A90-4646-B6D1-41309F7F30EC}"/>
              </c:ext>
            </c:extLst>
          </c:dPt>
          <c:dPt>
            <c:idx val="5"/>
            <c:invertIfNegative val="0"/>
            <c:bubble3D val="0"/>
            <c:spPr>
              <a:solidFill>
                <a:srgbClr val="F83AB4"/>
              </a:solidFill>
            </c:spPr>
            <c:extLst>
              <c:ext xmlns:c16="http://schemas.microsoft.com/office/drawing/2014/chart" uri="{C3380CC4-5D6E-409C-BE32-E72D297353CC}">
                <c16:uniqueId val="{0000000B-6A90-4646-B6D1-41309F7F30EC}"/>
              </c:ext>
            </c:extLst>
          </c:dPt>
          <c:dPt>
            <c:idx val="6"/>
            <c:invertIfNegative val="0"/>
            <c:bubble3D val="0"/>
            <c:spPr>
              <a:solidFill>
                <a:srgbClr val="E63A18"/>
              </a:solidFill>
            </c:spPr>
            <c:extLst>
              <c:ext xmlns:c16="http://schemas.microsoft.com/office/drawing/2014/chart" uri="{C3380CC4-5D6E-409C-BE32-E72D297353CC}">
                <c16:uniqueId val="{0000000D-6A90-4646-B6D1-41309F7F30EC}"/>
              </c:ext>
            </c:extLst>
          </c:dPt>
          <c:dPt>
            <c:idx val="7"/>
            <c:invertIfNegative val="0"/>
            <c:bubble3D val="0"/>
            <c:spPr>
              <a:solidFill>
                <a:schemeClr val="bg1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0F-6A90-4646-B6D1-41309F7F30EC}"/>
              </c:ext>
            </c:extLst>
          </c:dPt>
          <c:dPt>
            <c:idx val="8"/>
            <c:invertIfNegative val="0"/>
            <c:bubble3D val="0"/>
            <c:spPr>
              <a:solidFill>
                <a:schemeClr val="accent6">
                  <a:lumMod val="50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1-6A90-4646-B6D1-41309F7F30EC}"/>
              </c:ext>
            </c:extLst>
          </c:dPt>
          <c:dPt>
            <c:idx val="9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</c:spPr>
            <c:extLst>
              <c:ext xmlns:c16="http://schemas.microsoft.com/office/drawing/2014/chart" uri="{C3380CC4-5D6E-409C-BE32-E72D297353CC}">
                <c16:uniqueId val="{00000013-6A90-4646-B6D1-41309F7F30EC}"/>
              </c:ext>
            </c:extLst>
          </c:dPt>
          <c:dPt>
            <c:idx val="10"/>
            <c:invertIfNegative val="0"/>
            <c:bubble3D val="0"/>
            <c:spPr>
              <a:solidFill>
                <a:srgbClr val="FF0000"/>
              </a:solidFill>
              <a:effectLst>
                <a:outerShdw blurRad="40000" dist="23000" dir="5400000" rotWithShape="0">
                  <a:srgbClr val="FF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5-6A90-4646-B6D1-41309F7F30EC}"/>
              </c:ext>
            </c:extLst>
          </c:dPt>
          <c:dPt>
            <c:idx val="11"/>
            <c:invertIfNegative val="0"/>
            <c:bubble3D val="0"/>
            <c:spPr>
              <a:solidFill>
                <a:srgbClr val="F8F8F8"/>
              </a:solidFill>
              <a:ln>
                <a:solidFill>
                  <a:schemeClr val="accent1"/>
                </a:solidFill>
              </a:ln>
              <a:effectLst>
                <a:outerShdw blurRad="40000" dist="23000" dir="5400000" rotWithShape="0">
                  <a:srgbClr val="F8F8F8">
                    <a:alpha val="34902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17-6A90-4646-B6D1-41309F7F30EC}"/>
              </c:ext>
            </c:extLst>
          </c:dPt>
          <c:dLbls>
            <c:delete val="1"/>
          </c:dLbls>
          <c:cat>
            <c:strRef>
              <c:f>กราฟ!$A$1:$A$12</c:f>
              <c:strCache>
                <c:ptCount val="12"/>
                <c:pt idx="0">
                  <c:v>คณะศิลปศาสตร์</c:v>
                </c:pt>
                <c:pt idx="1">
                  <c:v>คณะครุศาสตร์อุตสาหกรรม</c:v>
                </c:pt>
                <c:pt idx="2">
                  <c:v>คณะเทคโนโลยีการเกษตร</c:v>
                </c:pt>
                <c:pt idx="3">
                  <c:v>คณะวิศวกรรมศาสตร์</c:v>
                </c:pt>
                <c:pt idx="4">
                  <c:v>คณะบริหารธุรกิจ</c:v>
                </c:pt>
                <c:pt idx="5">
                  <c:v>คณะเทคโนโลยีคหกรรมศาสตร์</c:v>
                </c:pt>
                <c:pt idx="6">
                  <c:v>คณะศิลปกรรมศาสตร์</c:v>
                </c:pt>
                <c:pt idx="7">
                  <c:v>คณะเทคโนโลยีสื่อสารมวลชน</c:v>
                </c:pt>
                <c:pt idx="8">
                  <c:v>คณะวิทยาศาสตร์และเทคโนโลยี</c:v>
                </c:pt>
                <c:pt idx="9">
                  <c:v>คณะสถาปัตยกรรมศาสตร์</c:v>
                </c:pt>
                <c:pt idx="10">
                  <c:v>คณะการแพทย์บูรณาการ</c:v>
                </c:pt>
                <c:pt idx="11">
                  <c:v>คณะพยาบาลศาสตร์</c:v>
                </c:pt>
              </c:strCache>
            </c:strRef>
          </c:cat>
          <c:val>
            <c:numRef>
              <c:f>กราฟ!$B$1:$B$12</c:f>
              <c:numCache>
                <c:formatCode>#,##0</c:formatCode>
                <c:ptCount val="12"/>
                <c:pt idx="0">
                  <c:v>617</c:v>
                </c:pt>
                <c:pt idx="1">
                  <c:v>674</c:v>
                </c:pt>
                <c:pt idx="2">
                  <c:v>259</c:v>
                </c:pt>
                <c:pt idx="3">
                  <c:v>1663</c:v>
                </c:pt>
                <c:pt idx="4">
                  <c:v>1773</c:v>
                </c:pt>
                <c:pt idx="5">
                  <c:v>499</c:v>
                </c:pt>
                <c:pt idx="6">
                  <c:v>428</c:v>
                </c:pt>
                <c:pt idx="7">
                  <c:v>635</c:v>
                </c:pt>
                <c:pt idx="8">
                  <c:v>459</c:v>
                </c:pt>
                <c:pt idx="9">
                  <c:v>195</c:v>
                </c:pt>
                <c:pt idx="10">
                  <c:v>130</c:v>
                </c:pt>
                <c:pt idx="11">
                  <c:v>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8-6A90-4646-B6D1-41309F7F30EC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cylinder"/>
        <c:axId val="-357840288"/>
        <c:axId val="-357837024"/>
        <c:axId val="0"/>
      </c:bar3DChart>
      <c:catAx>
        <c:axId val="-35784028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>
                <a:latin typeface="Angsana New" panose="02020603050405020304" pitchFamily="18" charset="-34"/>
                <a:cs typeface="Angsana New" panose="02020603050405020304" pitchFamily="18" charset="-34"/>
              </a:defRPr>
            </a:pPr>
            <a:endParaRPr lang="th-TH"/>
          </a:p>
        </c:txPr>
        <c:crossAx val="-357837024"/>
        <c:crosses val="autoZero"/>
        <c:auto val="1"/>
        <c:lblAlgn val="ctr"/>
        <c:lblOffset val="100"/>
        <c:noMultiLvlLbl val="0"/>
      </c:catAx>
      <c:valAx>
        <c:axId val="-357837024"/>
        <c:scaling>
          <c:orientation val="minMax"/>
        </c:scaling>
        <c:delete val="0"/>
        <c:axPos val="l"/>
        <c:majorGridlines/>
        <c:numFmt formatCode="#,##0" sourceLinked="1"/>
        <c:majorTickMark val="none"/>
        <c:minorTickMark val="none"/>
        <c:tickLblPos val="nextTo"/>
        <c:crossAx val="-357840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314325</xdr:colOff>
      <xdr:row>0</xdr:row>
      <xdr:rowOff>209551</xdr:rowOff>
    </xdr:from>
    <xdr:to>
      <xdr:col>13</xdr:col>
      <xdr:colOff>209550</xdr:colOff>
      <xdr:row>24</xdr:row>
      <xdr:rowOff>19051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0.10832</cdr:x>
      <cdr:y>0.43262</cdr:y>
    </cdr:from>
    <cdr:to>
      <cdr:x>0.17738</cdr:x>
      <cdr:y>0.47779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05783" y="2266383"/>
          <a:ext cx="513739" cy="2366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 617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0.18513</cdr:x>
      <cdr:y>0.42299</cdr:y>
    </cdr:from>
    <cdr:to>
      <cdr:x>0.24489</cdr:x>
      <cdr:y>0.47432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377196" y="2215915"/>
          <a:ext cx="444556" cy="26890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674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0.2587</cdr:x>
      <cdr:y>0.55137</cdr:y>
    </cdr:from>
    <cdr:to>
      <cdr:x>0.31927</cdr:x>
      <cdr:y>0.60964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1924488" y="2888471"/>
          <a:ext cx="450582" cy="30526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259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0.32247</cdr:x>
      <cdr:y>0.09818</cdr:y>
    </cdr:from>
    <cdr:to>
      <cdr:x>0.38796</cdr:x>
      <cdr:y>0.16182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2398859" y="514349"/>
          <a:ext cx="487216" cy="3333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663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0.39178</cdr:x>
      <cdr:y>0.07209</cdr:y>
    </cdr:from>
    <cdr:to>
      <cdr:x>0.4703</cdr:x>
      <cdr:y>0.12137</cdr:y>
    </cdr:to>
    <cdr:sp macro="" textlink="">
      <cdr:nvSpPr>
        <cdr:cNvPr id="6" name="TextBox 5"/>
        <cdr:cNvSpPr txBox="1"/>
      </cdr:nvSpPr>
      <cdr:spPr>
        <a:xfrm xmlns:a="http://schemas.openxmlformats.org/drawingml/2006/main">
          <a:off x="2914464" y="377676"/>
          <a:ext cx="584113" cy="258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th-TH" sz="1400">
              <a:latin typeface="Angsana New" panose="02020603050405020304" pitchFamily="18" charset="-34"/>
              <a:cs typeface="Angsana New" panose="02020603050405020304" pitchFamily="18" charset="-34"/>
            </a:rPr>
            <a:t>1,</a:t>
          </a:r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773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0.46577</cdr:x>
      <cdr:y>0.47434</cdr:y>
    </cdr:from>
    <cdr:to>
      <cdr:x>0.5245</cdr:x>
      <cdr:y>0.51832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3464866" y="2484939"/>
          <a:ext cx="436893" cy="230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499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0.53783</cdr:x>
      <cdr:y>0.49331</cdr:y>
    </cdr:from>
    <cdr:to>
      <cdr:x>0.59917</cdr:x>
      <cdr:y>0.54154</cdr:y>
    </cdr:to>
    <cdr:sp macro="" textlink="">
      <cdr:nvSpPr>
        <cdr:cNvPr id="8" name="TextBox 7"/>
        <cdr:cNvSpPr txBox="1"/>
      </cdr:nvSpPr>
      <cdr:spPr>
        <a:xfrm xmlns:a="http://schemas.openxmlformats.org/drawingml/2006/main">
          <a:off x="4000925" y="2584342"/>
          <a:ext cx="456310" cy="2526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428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0.61079</cdr:x>
      <cdr:y>0.43135</cdr:y>
    </cdr:from>
    <cdr:to>
      <cdr:x>0.67739</cdr:x>
      <cdr:y>0.47858</cdr:y>
    </cdr:to>
    <cdr:sp macro="" textlink="">
      <cdr:nvSpPr>
        <cdr:cNvPr id="9" name="TextBox 8"/>
        <cdr:cNvSpPr txBox="1"/>
      </cdr:nvSpPr>
      <cdr:spPr>
        <a:xfrm xmlns:a="http://schemas.openxmlformats.org/drawingml/2006/main">
          <a:off x="4543691" y="2259735"/>
          <a:ext cx="495439" cy="247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635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0.68254</cdr:x>
      <cdr:y>0.49183</cdr:y>
    </cdr:from>
    <cdr:to>
      <cdr:x>0.74056</cdr:x>
      <cdr:y>0.53439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077438" y="2576565"/>
          <a:ext cx="431612" cy="2229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459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0.74914</cdr:x>
      <cdr:y>0.5706</cdr:y>
    </cdr:from>
    <cdr:to>
      <cdr:x>0.81101</cdr:x>
      <cdr:y>0.61578</cdr:y>
    </cdr:to>
    <cdr:sp macro="" textlink="">
      <cdr:nvSpPr>
        <cdr:cNvPr id="11" name="TextBox 10"/>
        <cdr:cNvSpPr txBox="1"/>
      </cdr:nvSpPr>
      <cdr:spPr>
        <a:xfrm xmlns:a="http://schemas.openxmlformats.org/drawingml/2006/main">
          <a:off x="5572894" y="2989251"/>
          <a:ext cx="460252" cy="2366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195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0.89546</cdr:x>
      <cdr:y>0.60592</cdr:y>
    </cdr:from>
    <cdr:to>
      <cdr:x>0.94452</cdr:x>
      <cdr:y>0.65315</cdr:y>
    </cdr:to>
    <cdr:sp macro="" textlink="">
      <cdr:nvSpPr>
        <cdr:cNvPr id="12" name="TextBox 11"/>
        <cdr:cNvSpPr txBox="1"/>
      </cdr:nvSpPr>
      <cdr:spPr>
        <a:xfrm xmlns:a="http://schemas.openxmlformats.org/drawingml/2006/main">
          <a:off x="6661349" y="3174259"/>
          <a:ext cx="364959" cy="24742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82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  <cdr:relSizeAnchor xmlns:cdr="http://schemas.openxmlformats.org/drawingml/2006/chartDrawing">
    <cdr:from>
      <cdr:x>0.82272</cdr:x>
      <cdr:y>0.59106</cdr:y>
    </cdr:from>
    <cdr:to>
      <cdr:x>0.87603</cdr:x>
      <cdr:y>0.64034</cdr:y>
    </cdr:to>
    <cdr:sp macro="" textlink="">
      <cdr:nvSpPr>
        <cdr:cNvPr id="13" name="TextBox 12"/>
        <cdr:cNvSpPr txBox="1"/>
      </cdr:nvSpPr>
      <cdr:spPr>
        <a:xfrm xmlns:a="http://schemas.openxmlformats.org/drawingml/2006/main">
          <a:off x="6120229" y="3096416"/>
          <a:ext cx="396574" cy="25816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US" sz="1400">
              <a:latin typeface="Angsana New" panose="02020603050405020304" pitchFamily="18" charset="-34"/>
              <a:cs typeface="Angsana New" panose="02020603050405020304" pitchFamily="18" charset="-34"/>
            </a:rPr>
            <a:t>130</a:t>
          </a:r>
          <a:endParaRPr lang="th-TH" sz="1400">
            <a:latin typeface="Angsana New" panose="02020603050405020304" pitchFamily="18" charset="-34"/>
            <a:cs typeface="Angsana New" panose="02020603050405020304" pitchFamily="18" charset="-34"/>
          </a:endParaRP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T262"/>
  <sheetViews>
    <sheetView tabSelected="1" zoomScaleNormal="100" zoomScaleSheetLayoutView="50" workbookViewId="0">
      <pane xSplit="2" ySplit="6" topLeftCell="C7" activePane="bottomRight" state="frozen"/>
      <selection pane="topRight" activeCell="D1" sqref="D1"/>
      <selection pane="bottomLeft" activeCell="A9" sqref="A9"/>
      <selection pane="bottomRight" activeCell="A2" sqref="A2:B6"/>
    </sheetView>
  </sheetViews>
  <sheetFormatPr defaultColWidth="9" defaultRowHeight="23.25" customHeight="1" x14ac:dyDescent="0.3"/>
  <cols>
    <col min="1" max="1" width="1.625" style="75" customWidth="1"/>
    <col min="2" max="2" width="50.125" style="75" customWidth="1"/>
    <col min="3" max="57" width="5.125" style="77" customWidth="1"/>
    <col min="58" max="59" width="6.125" style="77" customWidth="1"/>
    <col min="60" max="62" width="6.125" style="58" customWidth="1"/>
    <col min="63" max="63" width="3.625" style="79" hidden="1" customWidth="1"/>
    <col min="64" max="72" width="5.25" style="58" customWidth="1"/>
    <col min="73" max="16384" width="9" style="1"/>
  </cols>
  <sheetData>
    <row r="1" spans="1:72" ht="23.25" customHeight="1" x14ac:dyDescent="0.3">
      <c r="A1" s="155"/>
      <c r="B1" s="155"/>
      <c r="C1" s="155"/>
      <c r="D1" s="155"/>
      <c r="E1" s="155"/>
      <c r="F1" s="155"/>
      <c r="G1" s="155"/>
      <c r="H1" s="155"/>
      <c r="I1" s="155"/>
      <c r="J1" s="155"/>
      <c r="K1" s="155"/>
      <c r="L1" s="155"/>
      <c r="M1" s="155"/>
      <c r="N1" s="155"/>
      <c r="O1" s="155"/>
      <c r="P1" s="155"/>
      <c r="Q1" s="155"/>
      <c r="R1" s="155"/>
      <c r="S1" s="155"/>
      <c r="T1" s="155"/>
      <c r="U1" s="155"/>
      <c r="V1" s="155"/>
      <c r="W1" s="155"/>
      <c r="X1" s="155"/>
      <c r="Y1" s="155"/>
      <c r="Z1" s="155"/>
      <c r="AA1" s="155"/>
      <c r="AB1" s="155"/>
      <c r="AC1" s="155"/>
      <c r="AD1" s="155"/>
      <c r="AE1" s="155"/>
      <c r="AF1" s="155"/>
      <c r="AG1" s="155"/>
      <c r="AH1" s="155"/>
      <c r="AI1" s="155"/>
      <c r="AJ1" s="155"/>
      <c r="AK1" s="155"/>
      <c r="AL1" s="155"/>
      <c r="AM1" s="155"/>
      <c r="AN1" s="155"/>
      <c r="AO1" s="155"/>
      <c r="AP1" s="155"/>
      <c r="AQ1" s="155"/>
      <c r="AR1" s="155"/>
      <c r="AS1" s="155"/>
      <c r="AT1" s="155"/>
      <c r="AU1" s="155"/>
      <c r="AV1" s="155"/>
      <c r="AW1" s="155"/>
      <c r="AX1" s="155"/>
      <c r="AY1" s="155"/>
      <c r="AZ1" s="155"/>
      <c r="BA1" s="155"/>
      <c r="BB1" s="155"/>
      <c r="BC1" s="155"/>
      <c r="BD1" s="155"/>
      <c r="BE1" s="155"/>
      <c r="BF1" s="155"/>
      <c r="BG1" s="155"/>
      <c r="BH1" s="155"/>
      <c r="BI1" s="155"/>
      <c r="BJ1" s="155"/>
      <c r="BK1" s="155"/>
      <c r="BL1" s="155"/>
      <c r="BM1" s="155"/>
      <c r="BN1" s="155"/>
      <c r="BO1" s="155"/>
      <c r="BP1" s="155"/>
      <c r="BQ1" s="155"/>
      <c r="BR1" s="1"/>
      <c r="BS1" s="1"/>
      <c r="BT1" s="1"/>
    </row>
    <row r="2" spans="1:72" s="131" customFormat="1" ht="23.25" customHeight="1" x14ac:dyDescent="0.2">
      <c r="A2" s="156" t="s">
        <v>0</v>
      </c>
      <c r="B2" s="157"/>
      <c r="C2" s="138" t="s">
        <v>1</v>
      </c>
      <c r="D2" s="139"/>
      <c r="E2" s="139"/>
      <c r="F2" s="139"/>
      <c r="G2" s="139"/>
      <c r="H2" s="139"/>
      <c r="I2" s="139"/>
      <c r="J2" s="139"/>
      <c r="K2" s="139"/>
      <c r="L2" s="139"/>
      <c r="M2" s="139"/>
      <c r="N2" s="139"/>
      <c r="O2" s="139"/>
      <c r="P2" s="139"/>
      <c r="Q2" s="139"/>
      <c r="R2" s="139"/>
      <c r="S2" s="139"/>
      <c r="T2" s="139"/>
      <c r="U2" s="139"/>
      <c r="V2" s="139"/>
      <c r="W2" s="139"/>
      <c r="X2" s="139"/>
      <c r="Y2" s="139"/>
      <c r="Z2" s="139"/>
      <c r="AA2" s="139"/>
      <c r="AB2" s="139"/>
      <c r="AC2" s="139"/>
      <c r="AD2" s="139"/>
      <c r="AE2" s="139"/>
      <c r="AF2" s="139"/>
      <c r="AG2" s="139"/>
      <c r="AH2" s="139"/>
      <c r="AI2" s="139"/>
      <c r="AJ2" s="139"/>
      <c r="AK2" s="139"/>
      <c r="AL2" s="139"/>
      <c r="AM2" s="139"/>
      <c r="AN2" s="139"/>
      <c r="AO2" s="139"/>
      <c r="AP2" s="139"/>
      <c r="AQ2" s="139"/>
      <c r="AR2" s="139"/>
      <c r="AS2" s="139"/>
      <c r="AT2" s="139"/>
      <c r="AU2" s="139"/>
      <c r="AV2" s="139"/>
      <c r="AW2" s="139"/>
      <c r="AX2" s="139"/>
      <c r="AY2" s="139"/>
      <c r="AZ2" s="139"/>
      <c r="BA2" s="139"/>
      <c r="BB2" s="139"/>
      <c r="BC2" s="139"/>
      <c r="BD2" s="139"/>
      <c r="BE2" s="139"/>
      <c r="BF2" s="139"/>
      <c r="BG2" s="139"/>
      <c r="BH2" s="139"/>
      <c r="BI2" s="139"/>
      <c r="BJ2" s="139"/>
      <c r="BK2" s="139"/>
      <c r="BL2" s="139"/>
      <c r="BM2" s="139"/>
      <c r="BN2" s="139"/>
      <c r="BO2" s="139"/>
      <c r="BP2" s="139"/>
      <c r="BQ2" s="139"/>
      <c r="BR2" s="139"/>
      <c r="BS2" s="139"/>
      <c r="BT2" s="140"/>
    </row>
    <row r="3" spans="1:72" s="132" customFormat="1" ht="23.25" customHeight="1" x14ac:dyDescent="0.2">
      <c r="A3" s="158"/>
      <c r="B3" s="159"/>
      <c r="C3" s="144" t="s">
        <v>2</v>
      </c>
      <c r="D3" s="145"/>
      <c r="E3" s="145"/>
      <c r="F3" s="145"/>
      <c r="G3" s="145"/>
      <c r="H3" s="145"/>
      <c r="I3" s="145"/>
      <c r="J3" s="145"/>
      <c r="K3" s="145"/>
      <c r="L3" s="145"/>
      <c r="M3" s="145"/>
      <c r="N3" s="145"/>
      <c r="O3" s="145"/>
      <c r="P3" s="145"/>
      <c r="Q3" s="145"/>
      <c r="R3" s="145"/>
      <c r="S3" s="145"/>
      <c r="T3" s="145"/>
      <c r="U3" s="145"/>
      <c r="V3" s="145"/>
      <c r="W3" s="145"/>
      <c r="X3" s="145"/>
      <c r="Y3" s="145"/>
      <c r="Z3" s="145"/>
      <c r="AA3" s="145"/>
      <c r="AB3" s="145"/>
      <c r="AC3" s="145"/>
      <c r="AD3" s="145"/>
      <c r="AE3" s="145"/>
      <c r="AF3" s="145"/>
      <c r="AG3" s="145"/>
      <c r="AH3" s="145"/>
      <c r="AI3" s="145"/>
      <c r="AJ3" s="145"/>
      <c r="AK3" s="145"/>
      <c r="AL3" s="145"/>
      <c r="AM3" s="145"/>
      <c r="AN3" s="145"/>
      <c r="AO3" s="145"/>
      <c r="AP3" s="145"/>
      <c r="AQ3" s="145"/>
      <c r="AR3" s="145"/>
      <c r="AS3" s="145"/>
      <c r="AT3" s="145"/>
      <c r="AU3" s="145"/>
      <c r="AV3" s="145"/>
      <c r="AW3" s="145"/>
      <c r="AX3" s="145"/>
      <c r="AY3" s="145"/>
      <c r="AZ3" s="145"/>
      <c r="BA3" s="145"/>
      <c r="BB3" s="145"/>
      <c r="BC3" s="145"/>
      <c r="BD3" s="145"/>
      <c r="BE3" s="145"/>
      <c r="BF3" s="145"/>
      <c r="BG3" s="145"/>
      <c r="BH3" s="145"/>
      <c r="BI3" s="145"/>
      <c r="BJ3" s="145"/>
      <c r="BK3" s="145"/>
      <c r="BL3" s="145"/>
      <c r="BM3" s="145"/>
      <c r="BN3" s="145"/>
      <c r="BO3" s="145"/>
      <c r="BP3" s="145"/>
      <c r="BQ3" s="145"/>
      <c r="BR3" s="145"/>
      <c r="BS3" s="145"/>
      <c r="BT3" s="146"/>
    </row>
    <row r="4" spans="1:72" s="131" customFormat="1" ht="21.75" customHeight="1" x14ac:dyDescent="0.2">
      <c r="A4" s="158"/>
      <c r="B4" s="159"/>
      <c r="C4" s="141" t="s">
        <v>3</v>
      </c>
      <c r="D4" s="142"/>
      <c r="E4" s="162"/>
      <c r="F4" s="162"/>
      <c r="G4" s="163"/>
      <c r="H4" s="147" t="s">
        <v>4</v>
      </c>
      <c r="I4" s="148"/>
      <c r="J4" s="148"/>
      <c r="K4" s="148"/>
      <c r="L4" s="149"/>
      <c r="M4" s="147" t="s">
        <v>5</v>
      </c>
      <c r="N4" s="148"/>
      <c r="O4" s="148"/>
      <c r="P4" s="148"/>
      <c r="Q4" s="149"/>
      <c r="R4" s="141" t="s">
        <v>6</v>
      </c>
      <c r="S4" s="142"/>
      <c r="T4" s="142"/>
      <c r="U4" s="142"/>
      <c r="V4" s="143"/>
      <c r="W4" s="141" t="s">
        <v>7</v>
      </c>
      <c r="X4" s="142"/>
      <c r="Y4" s="142"/>
      <c r="Z4" s="142"/>
      <c r="AA4" s="143"/>
      <c r="AB4" s="142" t="s">
        <v>8</v>
      </c>
      <c r="AC4" s="142"/>
      <c r="AD4" s="142"/>
      <c r="AE4" s="142"/>
      <c r="AF4" s="142"/>
      <c r="AG4" s="141" t="s">
        <v>9</v>
      </c>
      <c r="AH4" s="142"/>
      <c r="AI4" s="142"/>
      <c r="AJ4" s="142"/>
      <c r="AK4" s="142"/>
      <c r="AL4" s="141" t="s">
        <v>10</v>
      </c>
      <c r="AM4" s="142"/>
      <c r="AN4" s="142"/>
      <c r="AO4" s="142"/>
      <c r="AP4" s="142"/>
      <c r="AQ4" s="141" t="s">
        <v>11</v>
      </c>
      <c r="AR4" s="142"/>
      <c r="AS4" s="142"/>
      <c r="AT4" s="142"/>
      <c r="AU4" s="143"/>
      <c r="AV4" s="164" t="s">
        <v>12</v>
      </c>
      <c r="AW4" s="165"/>
      <c r="AX4" s="165"/>
      <c r="AY4" s="165"/>
      <c r="AZ4" s="166"/>
      <c r="BA4" s="164" t="s">
        <v>13</v>
      </c>
      <c r="BB4" s="165"/>
      <c r="BC4" s="165"/>
      <c r="BD4" s="165"/>
      <c r="BE4" s="166"/>
      <c r="BF4" s="141" t="s">
        <v>14</v>
      </c>
      <c r="BG4" s="142"/>
      <c r="BH4" s="142"/>
      <c r="BI4" s="142"/>
      <c r="BJ4" s="143"/>
      <c r="BK4" s="133"/>
      <c r="BL4" s="141" t="s">
        <v>15</v>
      </c>
      <c r="BM4" s="142"/>
      <c r="BN4" s="142"/>
      <c r="BO4" s="142"/>
      <c r="BP4" s="142"/>
      <c r="BQ4" s="142"/>
      <c r="BR4" s="142"/>
      <c r="BS4" s="142"/>
      <c r="BT4" s="143"/>
    </row>
    <row r="5" spans="1:72" s="131" customFormat="1" ht="21.75" customHeight="1" x14ac:dyDescent="0.2">
      <c r="A5" s="158"/>
      <c r="B5" s="159"/>
      <c r="C5" s="150" t="s">
        <v>16</v>
      </c>
      <c r="D5" s="150" t="s">
        <v>17</v>
      </c>
      <c r="E5" s="152" t="s">
        <v>18</v>
      </c>
      <c r="F5" s="153"/>
      <c r="G5" s="154"/>
      <c r="H5" s="150" t="s">
        <v>16</v>
      </c>
      <c r="I5" s="150" t="s">
        <v>19</v>
      </c>
      <c r="J5" s="152" t="s">
        <v>18</v>
      </c>
      <c r="K5" s="153"/>
      <c r="L5" s="154"/>
      <c r="M5" s="150" t="s">
        <v>16</v>
      </c>
      <c r="N5" s="150" t="s">
        <v>19</v>
      </c>
      <c r="O5" s="152" t="s">
        <v>18</v>
      </c>
      <c r="P5" s="153"/>
      <c r="Q5" s="154"/>
      <c r="R5" s="150" t="s">
        <v>16</v>
      </c>
      <c r="S5" s="150" t="s">
        <v>19</v>
      </c>
      <c r="T5" s="152" t="s">
        <v>18</v>
      </c>
      <c r="U5" s="153"/>
      <c r="V5" s="154"/>
      <c r="W5" s="150" t="s">
        <v>16</v>
      </c>
      <c r="X5" s="150" t="s">
        <v>19</v>
      </c>
      <c r="Y5" s="152" t="s">
        <v>18</v>
      </c>
      <c r="Z5" s="153"/>
      <c r="AA5" s="154"/>
      <c r="AB5" s="150" t="s">
        <v>16</v>
      </c>
      <c r="AC5" s="150" t="s">
        <v>19</v>
      </c>
      <c r="AD5" s="152" t="s">
        <v>18</v>
      </c>
      <c r="AE5" s="153"/>
      <c r="AF5" s="154"/>
      <c r="AG5" s="150" t="s">
        <v>16</v>
      </c>
      <c r="AH5" s="150" t="s">
        <v>19</v>
      </c>
      <c r="AI5" s="152" t="s">
        <v>18</v>
      </c>
      <c r="AJ5" s="153"/>
      <c r="AK5" s="154"/>
      <c r="AL5" s="150" t="s">
        <v>16</v>
      </c>
      <c r="AM5" s="150" t="s">
        <v>19</v>
      </c>
      <c r="AN5" s="152" t="s">
        <v>18</v>
      </c>
      <c r="AO5" s="153"/>
      <c r="AP5" s="154"/>
      <c r="AQ5" s="150" t="s">
        <v>16</v>
      </c>
      <c r="AR5" s="150" t="s">
        <v>19</v>
      </c>
      <c r="AS5" s="152" t="s">
        <v>18</v>
      </c>
      <c r="AT5" s="153"/>
      <c r="AU5" s="154"/>
      <c r="AV5" s="150" t="s">
        <v>16</v>
      </c>
      <c r="AW5" s="150" t="s">
        <v>19</v>
      </c>
      <c r="AX5" s="167" t="s">
        <v>18</v>
      </c>
      <c r="AY5" s="168"/>
      <c r="AZ5" s="169"/>
      <c r="BA5" s="150" t="s">
        <v>16</v>
      </c>
      <c r="BB5" s="150" t="s">
        <v>19</v>
      </c>
      <c r="BC5" s="167" t="s">
        <v>18</v>
      </c>
      <c r="BD5" s="168"/>
      <c r="BE5" s="169"/>
      <c r="BF5" s="150" t="s">
        <v>16</v>
      </c>
      <c r="BG5" s="150" t="s">
        <v>19</v>
      </c>
      <c r="BH5" s="152" t="s">
        <v>18</v>
      </c>
      <c r="BI5" s="153"/>
      <c r="BJ5" s="154"/>
      <c r="BK5" s="134"/>
      <c r="BL5" s="170" t="s">
        <v>20</v>
      </c>
      <c r="BM5" s="171"/>
      <c r="BN5" s="172"/>
      <c r="BO5" s="170" t="s">
        <v>21</v>
      </c>
      <c r="BP5" s="171"/>
      <c r="BQ5" s="172"/>
      <c r="BR5" s="170" t="s">
        <v>22</v>
      </c>
      <c r="BS5" s="171"/>
      <c r="BT5" s="172"/>
    </row>
    <row r="6" spans="1:72" s="131" customFormat="1" ht="21.75" customHeight="1" x14ac:dyDescent="0.2">
      <c r="A6" s="160"/>
      <c r="B6" s="161"/>
      <c r="C6" s="151"/>
      <c r="D6" s="151"/>
      <c r="E6" s="135" t="s">
        <v>23</v>
      </c>
      <c r="F6" s="135" t="s">
        <v>24</v>
      </c>
      <c r="G6" s="135" t="s">
        <v>25</v>
      </c>
      <c r="H6" s="151"/>
      <c r="I6" s="151"/>
      <c r="J6" s="135" t="s">
        <v>23</v>
      </c>
      <c r="K6" s="135" t="s">
        <v>24</v>
      </c>
      <c r="L6" s="135" t="s">
        <v>25</v>
      </c>
      <c r="M6" s="151"/>
      <c r="N6" s="151"/>
      <c r="O6" s="136" t="s">
        <v>23</v>
      </c>
      <c r="P6" s="136" t="s">
        <v>24</v>
      </c>
      <c r="Q6" s="136" t="s">
        <v>25</v>
      </c>
      <c r="R6" s="151"/>
      <c r="S6" s="151"/>
      <c r="T6" s="135" t="s">
        <v>23</v>
      </c>
      <c r="U6" s="135" t="s">
        <v>24</v>
      </c>
      <c r="V6" s="135" t="s">
        <v>25</v>
      </c>
      <c r="W6" s="151"/>
      <c r="X6" s="151"/>
      <c r="Y6" s="136" t="s">
        <v>23</v>
      </c>
      <c r="Z6" s="136" t="s">
        <v>24</v>
      </c>
      <c r="AA6" s="136" t="s">
        <v>25</v>
      </c>
      <c r="AB6" s="151"/>
      <c r="AC6" s="151"/>
      <c r="AD6" s="136" t="s">
        <v>23</v>
      </c>
      <c r="AE6" s="136" t="s">
        <v>24</v>
      </c>
      <c r="AF6" s="136" t="s">
        <v>25</v>
      </c>
      <c r="AG6" s="151"/>
      <c r="AH6" s="151"/>
      <c r="AI6" s="135" t="s">
        <v>23</v>
      </c>
      <c r="AJ6" s="135" t="s">
        <v>24</v>
      </c>
      <c r="AK6" s="135" t="s">
        <v>25</v>
      </c>
      <c r="AL6" s="151"/>
      <c r="AM6" s="151"/>
      <c r="AN6" s="135" t="s">
        <v>23</v>
      </c>
      <c r="AO6" s="135" t="s">
        <v>24</v>
      </c>
      <c r="AP6" s="135" t="s">
        <v>25</v>
      </c>
      <c r="AQ6" s="151"/>
      <c r="AR6" s="151"/>
      <c r="AS6" s="136" t="s">
        <v>23</v>
      </c>
      <c r="AT6" s="136" t="s">
        <v>24</v>
      </c>
      <c r="AU6" s="136" t="s">
        <v>25</v>
      </c>
      <c r="AV6" s="151"/>
      <c r="AW6" s="151"/>
      <c r="AX6" s="135" t="s">
        <v>23</v>
      </c>
      <c r="AY6" s="135" t="s">
        <v>24</v>
      </c>
      <c r="AZ6" s="135" t="s">
        <v>25</v>
      </c>
      <c r="BA6" s="151"/>
      <c r="BB6" s="151"/>
      <c r="BC6" s="135" t="s">
        <v>23</v>
      </c>
      <c r="BD6" s="135" t="s">
        <v>24</v>
      </c>
      <c r="BE6" s="135" t="s">
        <v>25</v>
      </c>
      <c r="BF6" s="151"/>
      <c r="BG6" s="151"/>
      <c r="BH6" s="137" t="s">
        <v>23</v>
      </c>
      <c r="BI6" s="137" t="s">
        <v>24</v>
      </c>
      <c r="BJ6" s="137" t="s">
        <v>25</v>
      </c>
      <c r="BK6" s="137"/>
      <c r="BL6" s="137" t="s">
        <v>23</v>
      </c>
      <c r="BM6" s="137" t="s">
        <v>24</v>
      </c>
      <c r="BN6" s="137" t="s">
        <v>25</v>
      </c>
      <c r="BO6" s="137" t="s">
        <v>23</v>
      </c>
      <c r="BP6" s="137" t="s">
        <v>24</v>
      </c>
      <c r="BQ6" s="137" t="s">
        <v>25</v>
      </c>
      <c r="BR6" s="137" t="s">
        <v>23</v>
      </c>
      <c r="BS6" s="137" t="s">
        <v>24</v>
      </c>
      <c r="BT6" s="137" t="s">
        <v>25</v>
      </c>
    </row>
    <row r="7" spans="1:72" ht="23.25" customHeight="1" x14ac:dyDescent="0.3">
      <c r="A7" s="4" t="s">
        <v>26</v>
      </c>
      <c r="B7" s="5"/>
      <c r="C7" s="120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  <c r="AA7" s="6"/>
      <c r="AB7" s="6"/>
      <c r="AC7" s="6"/>
      <c r="AD7" s="6"/>
      <c r="AE7" s="6"/>
      <c r="AF7" s="6"/>
      <c r="AG7" s="6"/>
      <c r="AH7" s="6"/>
      <c r="AI7" s="6"/>
      <c r="AJ7" s="6"/>
      <c r="AK7" s="6"/>
      <c r="AL7" s="6"/>
      <c r="AM7" s="6"/>
      <c r="AN7" s="6"/>
      <c r="AO7" s="6"/>
      <c r="AP7" s="6"/>
      <c r="AQ7" s="6"/>
      <c r="AR7" s="6"/>
      <c r="AS7" s="6"/>
      <c r="AT7" s="6"/>
      <c r="AU7" s="6"/>
      <c r="AV7" s="6"/>
      <c r="AW7" s="6"/>
      <c r="AX7" s="6"/>
      <c r="AY7" s="6"/>
      <c r="AZ7" s="6"/>
      <c r="BA7" s="6"/>
      <c r="BB7" s="6"/>
      <c r="BC7" s="6"/>
      <c r="BD7" s="6"/>
      <c r="BE7" s="6"/>
      <c r="BF7" s="6"/>
      <c r="BG7" s="6"/>
      <c r="BH7" s="7"/>
      <c r="BI7" s="7"/>
      <c r="BJ7" s="7"/>
      <c r="BK7" s="8"/>
      <c r="BL7" s="7"/>
      <c r="BM7" s="7"/>
      <c r="BN7" s="7"/>
      <c r="BO7" s="7"/>
      <c r="BP7" s="7"/>
      <c r="BQ7" s="9"/>
      <c r="BR7" s="7"/>
      <c r="BS7" s="7"/>
      <c r="BT7" s="9"/>
    </row>
    <row r="8" spans="1:72" ht="23.25" customHeight="1" x14ac:dyDescent="0.3">
      <c r="A8" s="4"/>
      <c r="B8" s="10" t="s">
        <v>27</v>
      </c>
      <c r="C8" s="120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  <c r="AY8" s="6"/>
      <c r="AZ8" s="6"/>
      <c r="BA8" s="6"/>
      <c r="BB8" s="6"/>
      <c r="BC8" s="6"/>
      <c r="BD8" s="6"/>
      <c r="BE8" s="6"/>
      <c r="BF8" s="6"/>
      <c r="BG8" s="6"/>
      <c r="BH8" s="7"/>
      <c r="BI8" s="7"/>
      <c r="BJ8" s="7"/>
      <c r="BK8" s="8"/>
      <c r="BL8" s="7"/>
      <c r="BM8" s="7"/>
      <c r="BN8" s="7"/>
      <c r="BO8" s="7"/>
      <c r="BP8" s="7"/>
      <c r="BQ8" s="9"/>
      <c r="BR8" s="7"/>
      <c r="BS8" s="7"/>
      <c r="BT8" s="9"/>
    </row>
    <row r="9" spans="1:72" s="17" customFormat="1" ht="23.25" customHeight="1" x14ac:dyDescent="0.3">
      <c r="A9" s="11"/>
      <c r="B9" s="5" t="s">
        <v>28</v>
      </c>
      <c r="C9" s="121"/>
      <c r="D9" s="122"/>
      <c r="E9" s="80"/>
      <c r="F9" s="80"/>
      <c r="G9" s="80"/>
      <c r="H9" s="80"/>
      <c r="I9" s="80"/>
      <c r="J9" s="80"/>
      <c r="K9" s="80"/>
      <c r="L9" s="80"/>
      <c r="M9" s="80"/>
      <c r="N9" s="80"/>
      <c r="O9" s="80"/>
      <c r="P9" s="80"/>
      <c r="Q9" s="80"/>
      <c r="R9" s="80"/>
      <c r="S9" s="80"/>
      <c r="T9" s="12"/>
      <c r="U9" s="12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13"/>
      <c r="AO9" s="13"/>
      <c r="AP9" s="13"/>
      <c r="AQ9" s="13"/>
      <c r="AR9" s="13"/>
      <c r="AS9" s="13"/>
      <c r="AT9" s="13"/>
      <c r="AU9" s="13"/>
      <c r="AV9" s="13"/>
      <c r="AW9" s="13"/>
      <c r="AX9" s="13"/>
      <c r="AY9" s="13"/>
      <c r="AZ9" s="13"/>
      <c r="BA9" s="13"/>
      <c r="BB9" s="13"/>
      <c r="BC9" s="13"/>
      <c r="BD9" s="13"/>
      <c r="BE9" s="13"/>
      <c r="BF9" s="13"/>
      <c r="BG9" s="13"/>
      <c r="BH9" s="14"/>
      <c r="BI9" s="14"/>
      <c r="BJ9" s="14"/>
      <c r="BK9" s="15"/>
      <c r="BL9" s="14"/>
      <c r="BM9" s="14"/>
      <c r="BN9" s="14"/>
      <c r="BO9" s="14"/>
      <c r="BP9" s="14"/>
      <c r="BQ9" s="16"/>
      <c r="BR9" s="14"/>
      <c r="BS9" s="14"/>
      <c r="BT9" s="16"/>
    </row>
    <row r="10" spans="1:72" ht="23.25" customHeight="1" x14ac:dyDescent="0.3">
      <c r="A10" s="18"/>
      <c r="B10" s="12" t="s">
        <v>29</v>
      </c>
      <c r="C10" s="20">
        <v>20</v>
      </c>
      <c r="D10" s="20">
        <v>4</v>
      </c>
      <c r="E10" s="20">
        <v>0</v>
      </c>
      <c r="F10" s="20">
        <v>2</v>
      </c>
      <c r="G10" s="20">
        <f>E10+F10</f>
        <v>2</v>
      </c>
      <c r="H10" s="20">
        <v>0</v>
      </c>
      <c r="I10" s="20">
        <f>16+14</f>
        <v>30</v>
      </c>
      <c r="J10" s="20">
        <f>1+4</f>
        <v>5</v>
      </c>
      <c r="K10" s="20">
        <f>14+6</f>
        <v>20</v>
      </c>
      <c r="L10" s="20">
        <f>SUM(J10:K10)</f>
        <v>25</v>
      </c>
      <c r="M10" s="20">
        <v>25</v>
      </c>
      <c r="N10" s="20">
        <v>21</v>
      </c>
      <c r="O10" s="20">
        <v>5</v>
      </c>
      <c r="P10" s="20">
        <f>11+2</f>
        <v>13</v>
      </c>
      <c r="Q10" s="20">
        <f>SUM(O10:P10)</f>
        <v>18</v>
      </c>
      <c r="R10" s="20">
        <v>30</v>
      </c>
      <c r="S10" s="20">
        <v>63</v>
      </c>
      <c r="T10" s="20">
        <v>4</v>
      </c>
      <c r="U10" s="20">
        <v>26</v>
      </c>
      <c r="V10" s="20">
        <f>T10+U10</f>
        <v>30</v>
      </c>
      <c r="W10" s="20">
        <v>25</v>
      </c>
      <c r="X10" s="20">
        <v>33</v>
      </c>
      <c r="Y10" s="20">
        <v>1</v>
      </c>
      <c r="Z10" s="20">
        <v>17</v>
      </c>
      <c r="AA10" s="20">
        <f>Y10+Z10</f>
        <v>18</v>
      </c>
      <c r="AB10" s="20">
        <v>15</v>
      </c>
      <c r="AC10" s="20">
        <v>153</v>
      </c>
      <c r="AD10" s="20">
        <v>4</v>
      </c>
      <c r="AE10" s="20">
        <v>15</v>
      </c>
      <c r="AF10" s="20">
        <f>AD10+AE10</f>
        <v>19</v>
      </c>
      <c r="AG10" s="20">
        <v>5</v>
      </c>
      <c r="AH10" s="20">
        <v>21</v>
      </c>
      <c r="AI10" s="20">
        <v>4</v>
      </c>
      <c r="AJ10" s="20">
        <v>7</v>
      </c>
      <c r="AK10" s="20">
        <f>AI10+AJ10</f>
        <v>11</v>
      </c>
      <c r="AL10" s="20">
        <v>0</v>
      </c>
      <c r="AM10" s="20">
        <v>0</v>
      </c>
      <c r="AN10" s="20">
        <v>0</v>
      </c>
      <c r="AO10" s="20">
        <v>0</v>
      </c>
      <c r="AP10" s="20">
        <f>AN10+AO10</f>
        <v>0</v>
      </c>
      <c r="AQ10" s="20">
        <v>0</v>
      </c>
      <c r="AR10" s="20">
        <v>0</v>
      </c>
      <c r="AS10" s="20">
        <v>0</v>
      </c>
      <c r="AT10" s="20">
        <v>0</v>
      </c>
      <c r="AU10" s="20">
        <f>AS10+AT10</f>
        <v>0</v>
      </c>
      <c r="AV10" s="20">
        <v>0</v>
      </c>
      <c r="AW10" s="20">
        <v>0</v>
      </c>
      <c r="AX10" s="20">
        <v>0</v>
      </c>
      <c r="AY10" s="20">
        <v>0</v>
      </c>
      <c r="AZ10" s="20">
        <f>AX10+AY10</f>
        <v>0</v>
      </c>
      <c r="BA10" s="20">
        <v>0</v>
      </c>
      <c r="BB10" s="20">
        <v>0</v>
      </c>
      <c r="BC10" s="20">
        <v>0</v>
      </c>
      <c r="BD10" s="20">
        <v>0</v>
      </c>
      <c r="BE10" s="20">
        <f>BC10+BD10</f>
        <v>0</v>
      </c>
      <c r="BF10" s="22">
        <f>C10+M10+R10+W10+AB10+AG10+AL10+AQ10+AV10+BA10+H10</f>
        <v>120</v>
      </c>
      <c r="BG10" s="22">
        <f>D10+N10+S10+X10+AC10+AH10+AM10+AR10+AW10+BB10+I10</f>
        <v>325</v>
      </c>
      <c r="BH10" s="22">
        <f>E10+O10+T10+Y10+AD10+AI10+AN10+AS10+AX10+BC10+J10</f>
        <v>23</v>
      </c>
      <c r="BI10" s="22">
        <f>F10+P10+U10+Z10+AE10+AJ10+AO10+AT10+AY10+BD10+K10</f>
        <v>100</v>
      </c>
      <c r="BJ10" s="22">
        <f>G10+Q10+V10+AA10+AF10+AK10+AP10+AU10+AZ10+BE10+L10</f>
        <v>123</v>
      </c>
      <c r="BK10" s="23">
        <v>1</v>
      </c>
      <c r="BL10" s="22">
        <f>IF(BK10=1,BH10,"0")</f>
        <v>23</v>
      </c>
      <c r="BM10" s="22">
        <f>IF(BK10=1,BI10,"0")</f>
        <v>100</v>
      </c>
      <c r="BN10" s="22">
        <f>BL10+BM10</f>
        <v>123</v>
      </c>
      <c r="BO10" s="22" t="str">
        <f>IF(BK10=2,BH10,"0")</f>
        <v>0</v>
      </c>
      <c r="BP10" s="22" t="str">
        <f>IF(BK10=2,BI10,"0")</f>
        <v>0</v>
      </c>
      <c r="BQ10" s="22">
        <f>BO10+BP10</f>
        <v>0</v>
      </c>
      <c r="BR10" s="22" t="str">
        <f>IF(BN10=2,BK10,"0")</f>
        <v>0</v>
      </c>
      <c r="BS10" s="22" t="str">
        <f>IF(BN10=2,BL10,"0")</f>
        <v>0</v>
      </c>
      <c r="BT10" s="22">
        <f>BR10+BS10</f>
        <v>0</v>
      </c>
    </row>
    <row r="11" spans="1:72" ht="23.25" customHeight="1" x14ac:dyDescent="0.3">
      <c r="A11" s="18"/>
      <c r="B11" s="12" t="s">
        <v>30</v>
      </c>
      <c r="C11" s="20">
        <v>15</v>
      </c>
      <c r="D11" s="20">
        <v>1</v>
      </c>
      <c r="E11" s="20">
        <v>0</v>
      </c>
      <c r="F11" s="20">
        <v>1</v>
      </c>
      <c r="G11" s="20">
        <f t="shared" ref="G11:G13" si="0">E11+F11</f>
        <v>1</v>
      </c>
      <c r="H11" s="20">
        <v>0</v>
      </c>
      <c r="I11" s="20">
        <f>21+16</f>
        <v>37</v>
      </c>
      <c r="J11" s="20">
        <f>1+3</f>
        <v>4</v>
      </c>
      <c r="K11" s="20">
        <f>13+10</f>
        <v>23</v>
      </c>
      <c r="L11" s="20">
        <f t="shared" ref="L11:L14" si="1">SUM(J11:K11)</f>
        <v>27</v>
      </c>
      <c r="M11" s="20">
        <v>0</v>
      </c>
      <c r="N11" s="20">
        <v>6</v>
      </c>
      <c r="O11" s="20">
        <v>2</v>
      </c>
      <c r="P11" s="20">
        <v>4</v>
      </c>
      <c r="Q11" s="20">
        <f>SUM(O11:P11)</f>
        <v>6</v>
      </c>
      <c r="R11" s="20">
        <v>40</v>
      </c>
      <c r="S11" s="20">
        <v>52</v>
      </c>
      <c r="T11" s="20">
        <v>8</v>
      </c>
      <c r="U11" s="20">
        <v>32</v>
      </c>
      <c r="V11" s="20">
        <f t="shared" ref="V11:V13" si="2">T11+U11</f>
        <v>40</v>
      </c>
      <c r="W11" s="20">
        <v>40</v>
      </c>
      <c r="X11" s="20">
        <v>27</v>
      </c>
      <c r="Y11" s="20">
        <v>2</v>
      </c>
      <c r="Z11" s="20">
        <v>13</v>
      </c>
      <c r="AA11" s="20">
        <f t="shared" ref="AA11:AA13" si="3">Y11+Z11</f>
        <v>15</v>
      </c>
      <c r="AB11" s="20">
        <v>20</v>
      </c>
      <c r="AC11" s="20">
        <v>131</v>
      </c>
      <c r="AD11" s="20">
        <v>6</v>
      </c>
      <c r="AE11" s="20">
        <v>31</v>
      </c>
      <c r="AF11" s="20">
        <f t="shared" ref="AF11:AF13" si="4">AD11+AE11</f>
        <v>37</v>
      </c>
      <c r="AG11" s="20">
        <v>5</v>
      </c>
      <c r="AH11" s="20">
        <v>26</v>
      </c>
      <c r="AI11" s="20">
        <v>7</v>
      </c>
      <c r="AJ11" s="20">
        <v>15</v>
      </c>
      <c r="AK11" s="20">
        <f t="shared" ref="AK11:AK14" si="5">AI11+AJ11</f>
        <v>22</v>
      </c>
      <c r="AL11" s="20">
        <v>0</v>
      </c>
      <c r="AM11" s="20">
        <v>0</v>
      </c>
      <c r="AN11" s="20">
        <v>0</v>
      </c>
      <c r="AO11" s="20">
        <v>0</v>
      </c>
      <c r="AP11" s="20">
        <f t="shared" ref="AP11:AP13" si="6">AN11+AO11</f>
        <v>0</v>
      </c>
      <c r="AQ11" s="20">
        <v>0</v>
      </c>
      <c r="AR11" s="20">
        <v>0</v>
      </c>
      <c r="AS11" s="20">
        <v>0</v>
      </c>
      <c r="AT11" s="20">
        <v>0</v>
      </c>
      <c r="AU11" s="20">
        <f t="shared" ref="AU11:AU14" si="7">AS11+AT11</f>
        <v>0</v>
      </c>
      <c r="AV11" s="20">
        <v>0</v>
      </c>
      <c r="AW11" s="20">
        <v>0</v>
      </c>
      <c r="AX11" s="20">
        <v>0</v>
      </c>
      <c r="AY11" s="20">
        <v>0</v>
      </c>
      <c r="AZ11" s="20">
        <f t="shared" ref="AZ11:AZ14" si="8">AX11+AY11</f>
        <v>0</v>
      </c>
      <c r="BA11" s="20">
        <v>0</v>
      </c>
      <c r="BB11" s="20">
        <v>0</v>
      </c>
      <c r="BC11" s="20">
        <v>0</v>
      </c>
      <c r="BD11" s="20">
        <v>1</v>
      </c>
      <c r="BE11" s="20">
        <f t="shared" ref="BE11:BE14" si="9">BC11+BD11</f>
        <v>1</v>
      </c>
      <c r="BF11" s="22">
        <f t="shared" ref="BF11:BF14" si="10">C11+M11+R11+W11+AB11+AG11+AL11+AQ11+AV11+BA11+H11</f>
        <v>120</v>
      </c>
      <c r="BG11" s="22">
        <f t="shared" ref="BG11:BG14" si="11">D11+N11+S11+X11+AC11+AH11+AM11+AR11+AW11+BB11+I11</f>
        <v>280</v>
      </c>
      <c r="BH11" s="22">
        <f t="shared" ref="BH11:BH14" si="12">E11+O11+T11+Y11+AD11+AI11+AN11+AS11+AX11+BC11+J11</f>
        <v>29</v>
      </c>
      <c r="BI11" s="22">
        <f t="shared" ref="BI11:BI14" si="13">F11+P11+U11+Z11+AE11+AJ11+AO11+AT11+AY11+BD11+K11</f>
        <v>120</v>
      </c>
      <c r="BJ11" s="22">
        <f t="shared" ref="BJ11:BJ14" si="14">G11+Q11+V11+AA11+AF11+AK11+AP11+AU11+AZ11+BE11+L11</f>
        <v>149</v>
      </c>
      <c r="BK11" s="23">
        <v>1</v>
      </c>
      <c r="BL11" s="22">
        <f t="shared" ref="BL11:BL14" si="15">IF(BK11=1,BH11,"0")</f>
        <v>29</v>
      </c>
      <c r="BM11" s="22">
        <f t="shared" ref="BM11:BM14" si="16">IF(BK11=1,BI11,"0")</f>
        <v>120</v>
      </c>
      <c r="BN11" s="22">
        <f t="shared" ref="BN11:BN14" si="17">BL11+BM11</f>
        <v>149</v>
      </c>
      <c r="BO11" s="22" t="str">
        <f t="shared" ref="BO11:BO14" si="18">IF(BK11=2,BH11,"0")</f>
        <v>0</v>
      </c>
      <c r="BP11" s="22" t="str">
        <f t="shared" ref="BP11:BP14" si="19">IF(BK11=2,BI11,"0")</f>
        <v>0</v>
      </c>
      <c r="BQ11" s="22">
        <f t="shared" ref="BQ11:BQ14" si="20">BO11+BP11</f>
        <v>0</v>
      </c>
      <c r="BR11" s="22" t="str">
        <f t="shared" ref="BR11:BR14" si="21">IF(BN11=2,BK11,"0")</f>
        <v>0</v>
      </c>
      <c r="BS11" s="22" t="str">
        <f t="shared" ref="BS11:BS14" si="22">IF(BN11=2,BL11,"0")</f>
        <v>0</v>
      </c>
      <c r="BT11" s="22">
        <f t="shared" ref="BT11:BT14" si="23">BR11+BS11</f>
        <v>0</v>
      </c>
    </row>
    <row r="12" spans="1:72" ht="23.25" customHeight="1" x14ac:dyDescent="0.3">
      <c r="A12" s="18"/>
      <c r="B12" s="12" t="s">
        <v>31</v>
      </c>
      <c r="C12" s="20">
        <v>0</v>
      </c>
      <c r="D12" s="20">
        <v>0</v>
      </c>
      <c r="E12" s="20">
        <v>14</v>
      </c>
      <c r="F12" s="20">
        <v>1</v>
      </c>
      <c r="G12" s="20">
        <f t="shared" ref="G12" si="24">E12+F12</f>
        <v>15</v>
      </c>
      <c r="H12" s="20">
        <v>0</v>
      </c>
      <c r="I12" s="20">
        <v>0</v>
      </c>
      <c r="J12" s="20">
        <v>0</v>
      </c>
      <c r="K12" s="20">
        <v>0</v>
      </c>
      <c r="L12" s="20">
        <f t="shared" ref="L12" si="25">SUM(J12:K12)</f>
        <v>0</v>
      </c>
      <c r="M12" s="20">
        <v>0</v>
      </c>
      <c r="N12" s="20">
        <v>0</v>
      </c>
      <c r="O12" s="20">
        <v>0</v>
      </c>
      <c r="P12" s="20">
        <v>0</v>
      </c>
      <c r="Q12" s="20">
        <f>SUM(O12:P12)</f>
        <v>0</v>
      </c>
      <c r="R12" s="20">
        <v>0</v>
      </c>
      <c r="S12" s="20">
        <v>0</v>
      </c>
      <c r="T12" s="20">
        <v>0</v>
      </c>
      <c r="U12" s="20">
        <v>1</v>
      </c>
      <c r="V12" s="20">
        <f t="shared" ref="V12" si="26">T12+U12</f>
        <v>1</v>
      </c>
      <c r="W12" s="20">
        <v>0</v>
      </c>
      <c r="X12" s="20">
        <v>0</v>
      </c>
      <c r="Y12" s="20">
        <v>0</v>
      </c>
      <c r="Z12" s="20">
        <v>0</v>
      </c>
      <c r="AA12" s="20">
        <f t="shared" ref="AA12" si="27">Y12+Z12</f>
        <v>0</v>
      </c>
      <c r="AB12" s="20">
        <v>0</v>
      </c>
      <c r="AC12" s="20">
        <v>0</v>
      </c>
      <c r="AD12" s="20">
        <v>0</v>
      </c>
      <c r="AE12" s="20">
        <v>0</v>
      </c>
      <c r="AF12" s="20">
        <f t="shared" ref="AF12" si="28">AD12+AE12</f>
        <v>0</v>
      </c>
      <c r="AG12" s="20">
        <v>0</v>
      </c>
      <c r="AH12" s="20">
        <v>0</v>
      </c>
      <c r="AI12" s="20">
        <v>0</v>
      </c>
      <c r="AJ12" s="20">
        <v>0</v>
      </c>
      <c r="AK12" s="20">
        <f t="shared" ref="AK12" si="29">AI12+AJ12</f>
        <v>0</v>
      </c>
      <c r="AL12" s="20">
        <v>0</v>
      </c>
      <c r="AM12" s="20">
        <v>0</v>
      </c>
      <c r="AN12" s="20">
        <v>0</v>
      </c>
      <c r="AO12" s="20">
        <v>0</v>
      </c>
      <c r="AP12" s="20">
        <f t="shared" ref="AP12" si="30">AN12+AO12</f>
        <v>0</v>
      </c>
      <c r="AQ12" s="20">
        <v>0</v>
      </c>
      <c r="AR12" s="20">
        <v>0</v>
      </c>
      <c r="AS12" s="20">
        <v>0</v>
      </c>
      <c r="AT12" s="20">
        <v>0</v>
      </c>
      <c r="AU12" s="20">
        <f t="shared" ref="AU12" si="31">AS12+AT12</f>
        <v>0</v>
      </c>
      <c r="AV12" s="20">
        <v>0</v>
      </c>
      <c r="AW12" s="20">
        <v>0</v>
      </c>
      <c r="AX12" s="20">
        <v>2</v>
      </c>
      <c r="AY12" s="20">
        <v>2</v>
      </c>
      <c r="AZ12" s="20">
        <f t="shared" ref="AZ12" si="32">AX12+AY12</f>
        <v>4</v>
      </c>
      <c r="BA12" s="20">
        <v>0</v>
      </c>
      <c r="BB12" s="20">
        <v>0</v>
      </c>
      <c r="BC12" s="20">
        <v>0</v>
      </c>
      <c r="BD12" s="20">
        <v>0</v>
      </c>
      <c r="BE12" s="20">
        <f t="shared" ref="BE12" si="33">BC12+BD12</f>
        <v>0</v>
      </c>
      <c r="BF12" s="22">
        <f t="shared" ref="BF12" si="34">C12+M12+R12+W12+AB12+AG12+AL12+AQ12+AV12+BA12+H12</f>
        <v>0</v>
      </c>
      <c r="BG12" s="22">
        <f t="shared" ref="BG12" si="35">D12+N12+S12+X12+AC12+AH12+AM12+AR12+AW12+BB12+I12</f>
        <v>0</v>
      </c>
      <c r="BH12" s="22">
        <f t="shared" ref="BH12" si="36">E12+O12+T12+Y12+AD12+AI12+AN12+AS12+AX12+BC12+J12</f>
        <v>16</v>
      </c>
      <c r="BI12" s="22">
        <f t="shared" ref="BI12" si="37">F12+P12+U12+Z12+AE12+AJ12+AO12+AT12+AY12+BD12+K12</f>
        <v>4</v>
      </c>
      <c r="BJ12" s="22">
        <f t="shared" ref="BJ12" si="38">G12+Q12+V12+AA12+AF12+AK12+AP12+AU12+AZ12+BE12+L12</f>
        <v>20</v>
      </c>
      <c r="BK12" s="23">
        <v>1</v>
      </c>
      <c r="BL12" s="22">
        <f t="shared" ref="BL12" si="39">IF(BK12=1,BH12,"0")</f>
        <v>16</v>
      </c>
      <c r="BM12" s="22">
        <f t="shared" ref="BM12" si="40">IF(BK12=1,BI12,"0")</f>
        <v>4</v>
      </c>
      <c r="BN12" s="22">
        <f t="shared" ref="BN12" si="41">BL12+BM12</f>
        <v>20</v>
      </c>
      <c r="BO12" s="22" t="str">
        <f t="shared" ref="BO12" si="42">IF(BK12=2,BH12,"0")</f>
        <v>0</v>
      </c>
      <c r="BP12" s="22" t="str">
        <f t="shared" ref="BP12" si="43">IF(BK12=2,BI12,"0")</f>
        <v>0</v>
      </c>
      <c r="BQ12" s="22">
        <f t="shared" ref="BQ12" si="44">BO12+BP12</f>
        <v>0</v>
      </c>
      <c r="BR12" s="22" t="str">
        <f t="shared" si="21"/>
        <v>0</v>
      </c>
      <c r="BS12" s="22" t="str">
        <f t="shared" si="22"/>
        <v>0</v>
      </c>
      <c r="BT12" s="22">
        <f t="shared" si="23"/>
        <v>0</v>
      </c>
    </row>
    <row r="13" spans="1:72" ht="23.25" customHeight="1" x14ac:dyDescent="0.3">
      <c r="A13" s="18"/>
      <c r="B13" s="12" t="s">
        <v>32</v>
      </c>
      <c r="C13" s="20">
        <v>20</v>
      </c>
      <c r="D13" s="20">
        <v>5</v>
      </c>
      <c r="E13" s="20">
        <v>1</v>
      </c>
      <c r="F13" s="20">
        <v>4</v>
      </c>
      <c r="G13" s="20">
        <f t="shared" si="0"/>
        <v>5</v>
      </c>
      <c r="H13" s="20">
        <v>0</v>
      </c>
      <c r="I13" s="20">
        <f>14+6</f>
        <v>20</v>
      </c>
      <c r="J13" s="20">
        <v>1</v>
      </c>
      <c r="K13" s="20">
        <f>11+4</f>
        <v>15</v>
      </c>
      <c r="L13" s="20">
        <f t="shared" si="1"/>
        <v>16</v>
      </c>
      <c r="M13" s="20">
        <v>5</v>
      </c>
      <c r="N13" s="20">
        <v>23</v>
      </c>
      <c r="O13" s="20">
        <v>3</v>
      </c>
      <c r="P13" s="20">
        <v>2</v>
      </c>
      <c r="Q13" s="20">
        <f t="shared" ref="Q13:Q14" si="45">O13+P13</f>
        <v>5</v>
      </c>
      <c r="R13" s="20">
        <v>40</v>
      </c>
      <c r="S13" s="20">
        <v>132</v>
      </c>
      <c r="T13" s="20">
        <v>13</v>
      </c>
      <c r="U13" s="20">
        <v>34</v>
      </c>
      <c r="V13" s="20">
        <f t="shared" si="2"/>
        <v>47</v>
      </c>
      <c r="W13" s="20">
        <v>25</v>
      </c>
      <c r="X13" s="20">
        <v>105</v>
      </c>
      <c r="Y13" s="20">
        <v>13</v>
      </c>
      <c r="Z13" s="20">
        <v>25</v>
      </c>
      <c r="AA13" s="20">
        <f t="shared" si="3"/>
        <v>38</v>
      </c>
      <c r="AB13" s="20">
        <v>25</v>
      </c>
      <c r="AC13" s="20">
        <v>572</v>
      </c>
      <c r="AD13" s="20">
        <v>8</v>
      </c>
      <c r="AE13" s="20">
        <v>20</v>
      </c>
      <c r="AF13" s="20">
        <f t="shared" si="4"/>
        <v>28</v>
      </c>
      <c r="AG13" s="20">
        <v>5</v>
      </c>
      <c r="AH13" s="20">
        <v>76</v>
      </c>
      <c r="AI13" s="20">
        <v>6</v>
      </c>
      <c r="AJ13" s="20">
        <v>5</v>
      </c>
      <c r="AK13" s="20">
        <f t="shared" si="5"/>
        <v>11</v>
      </c>
      <c r="AL13" s="20">
        <v>0</v>
      </c>
      <c r="AM13" s="20">
        <v>0</v>
      </c>
      <c r="AN13" s="20">
        <v>0</v>
      </c>
      <c r="AO13" s="20">
        <v>0</v>
      </c>
      <c r="AP13" s="20">
        <f t="shared" si="6"/>
        <v>0</v>
      </c>
      <c r="AQ13" s="20">
        <v>0</v>
      </c>
      <c r="AR13" s="20">
        <v>0</v>
      </c>
      <c r="AS13" s="20">
        <v>0</v>
      </c>
      <c r="AT13" s="20">
        <v>0</v>
      </c>
      <c r="AU13" s="20">
        <f t="shared" si="7"/>
        <v>0</v>
      </c>
      <c r="AV13" s="20">
        <v>0</v>
      </c>
      <c r="AW13" s="20">
        <v>7</v>
      </c>
      <c r="AX13" s="20">
        <v>1</v>
      </c>
      <c r="AY13" s="20">
        <v>2</v>
      </c>
      <c r="AZ13" s="20">
        <f t="shared" si="8"/>
        <v>3</v>
      </c>
      <c r="BA13" s="20">
        <v>0</v>
      </c>
      <c r="BB13" s="20">
        <v>0</v>
      </c>
      <c r="BC13" s="20">
        <v>0</v>
      </c>
      <c r="BD13" s="20">
        <v>0</v>
      </c>
      <c r="BE13" s="20">
        <f t="shared" si="9"/>
        <v>0</v>
      </c>
      <c r="BF13" s="22">
        <f t="shared" si="10"/>
        <v>120</v>
      </c>
      <c r="BG13" s="22">
        <f t="shared" si="11"/>
        <v>940</v>
      </c>
      <c r="BH13" s="22">
        <f t="shared" si="12"/>
        <v>46</v>
      </c>
      <c r="BI13" s="22">
        <f t="shared" si="13"/>
        <v>107</v>
      </c>
      <c r="BJ13" s="22">
        <f t="shared" si="14"/>
        <v>153</v>
      </c>
      <c r="BK13" s="23">
        <v>1</v>
      </c>
      <c r="BL13" s="22">
        <f t="shared" si="15"/>
        <v>46</v>
      </c>
      <c r="BM13" s="22">
        <f t="shared" si="16"/>
        <v>107</v>
      </c>
      <c r="BN13" s="22">
        <f t="shared" si="17"/>
        <v>153</v>
      </c>
      <c r="BO13" s="22" t="str">
        <f t="shared" si="18"/>
        <v>0</v>
      </c>
      <c r="BP13" s="22" t="str">
        <f t="shared" si="19"/>
        <v>0</v>
      </c>
      <c r="BQ13" s="22">
        <f t="shared" si="20"/>
        <v>0</v>
      </c>
      <c r="BR13" s="22" t="str">
        <f t="shared" si="21"/>
        <v>0</v>
      </c>
      <c r="BS13" s="22" t="str">
        <f t="shared" si="22"/>
        <v>0</v>
      </c>
      <c r="BT13" s="22">
        <f t="shared" si="23"/>
        <v>0</v>
      </c>
    </row>
    <row r="14" spans="1:72" ht="23.25" customHeight="1" x14ac:dyDescent="0.3">
      <c r="A14" s="18"/>
      <c r="B14" s="12" t="s">
        <v>33</v>
      </c>
      <c r="C14" s="20">
        <v>5</v>
      </c>
      <c r="D14" s="20">
        <v>3</v>
      </c>
      <c r="E14" s="20">
        <v>0</v>
      </c>
      <c r="F14" s="20">
        <v>3</v>
      </c>
      <c r="G14" s="20">
        <f t="shared" ref="G14" si="46">E14+F14</f>
        <v>3</v>
      </c>
      <c r="H14" s="20">
        <v>0</v>
      </c>
      <c r="I14" s="20">
        <f>5+4</f>
        <v>9</v>
      </c>
      <c r="J14" s="20">
        <v>1</v>
      </c>
      <c r="K14" s="20">
        <f>4+1</f>
        <v>5</v>
      </c>
      <c r="L14" s="20">
        <f t="shared" si="1"/>
        <v>6</v>
      </c>
      <c r="M14" s="20">
        <v>10</v>
      </c>
      <c r="N14" s="20">
        <f>3+10</f>
        <v>13</v>
      </c>
      <c r="O14" s="20">
        <v>3</v>
      </c>
      <c r="P14" s="20">
        <v>5</v>
      </c>
      <c r="Q14" s="20">
        <f t="shared" si="45"/>
        <v>8</v>
      </c>
      <c r="R14" s="20">
        <v>15</v>
      </c>
      <c r="S14" s="20">
        <v>15</v>
      </c>
      <c r="T14" s="20">
        <v>2</v>
      </c>
      <c r="U14" s="20">
        <v>4</v>
      </c>
      <c r="V14" s="20">
        <f t="shared" ref="V14" si="47">T14+U14</f>
        <v>6</v>
      </c>
      <c r="W14" s="20">
        <v>10</v>
      </c>
      <c r="X14" s="20">
        <v>12</v>
      </c>
      <c r="Y14" s="20">
        <v>1</v>
      </c>
      <c r="Z14" s="20">
        <v>3</v>
      </c>
      <c r="AA14" s="20">
        <f t="shared" ref="AA14" si="48">Y14+Z14</f>
        <v>4</v>
      </c>
      <c r="AB14" s="20">
        <v>5</v>
      </c>
      <c r="AC14" s="20">
        <v>65</v>
      </c>
      <c r="AD14" s="20">
        <v>3</v>
      </c>
      <c r="AE14" s="20">
        <v>13</v>
      </c>
      <c r="AF14" s="20">
        <f t="shared" ref="AF14" si="49">AD14+AE14</f>
        <v>16</v>
      </c>
      <c r="AG14" s="20">
        <v>5</v>
      </c>
      <c r="AH14" s="20">
        <v>6</v>
      </c>
      <c r="AI14" s="20">
        <v>1</v>
      </c>
      <c r="AJ14" s="20">
        <v>3</v>
      </c>
      <c r="AK14" s="20">
        <f t="shared" si="5"/>
        <v>4</v>
      </c>
      <c r="AL14" s="20">
        <v>0</v>
      </c>
      <c r="AM14" s="20">
        <v>0</v>
      </c>
      <c r="AN14" s="20">
        <v>0</v>
      </c>
      <c r="AO14" s="20">
        <v>0</v>
      </c>
      <c r="AP14" s="20">
        <f t="shared" ref="AP14" si="50">AN14+AO14</f>
        <v>0</v>
      </c>
      <c r="AQ14" s="20">
        <v>0</v>
      </c>
      <c r="AR14" s="20">
        <v>0</v>
      </c>
      <c r="AS14" s="20">
        <v>0</v>
      </c>
      <c r="AT14" s="20">
        <v>0</v>
      </c>
      <c r="AU14" s="20">
        <f t="shared" si="7"/>
        <v>0</v>
      </c>
      <c r="AV14" s="20">
        <v>0</v>
      </c>
      <c r="AW14" s="20">
        <v>0</v>
      </c>
      <c r="AX14" s="20">
        <v>0</v>
      </c>
      <c r="AY14" s="20">
        <v>0</v>
      </c>
      <c r="AZ14" s="20">
        <f t="shared" si="8"/>
        <v>0</v>
      </c>
      <c r="BA14" s="20">
        <v>0</v>
      </c>
      <c r="BB14" s="20">
        <v>0</v>
      </c>
      <c r="BC14" s="20">
        <v>0</v>
      </c>
      <c r="BD14" s="20">
        <v>0</v>
      </c>
      <c r="BE14" s="20">
        <f t="shared" si="9"/>
        <v>0</v>
      </c>
      <c r="BF14" s="22">
        <f t="shared" si="10"/>
        <v>50</v>
      </c>
      <c r="BG14" s="22">
        <f t="shared" si="11"/>
        <v>123</v>
      </c>
      <c r="BH14" s="22">
        <f t="shared" si="12"/>
        <v>11</v>
      </c>
      <c r="BI14" s="22">
        <f t="shared" si="13"/>
        <v>36</v>
      </c>
      <c r="BJ14" s="22">
        <f t="shared" si="14"/>
        <v>47</v>
      </c>
      <c r="BK14" s="23">
        <v>1</v>
      </c>
      <c r="BL14" s="22">
        <f t="shared" si="15"/>
        <v>11</v>
      </c>
      <c r="BM14" s="22">
        <f t="shared" si="16"/>
        <v>36</v>
      </c>
      <c r="BN14" s="22">
        <f t="shared" si="17"/>
        <v>47</v>
      </c>
      <c r="BO14" s="22" t="str">
        <f t="shared" si="18"/>
        <v>0</v>
      </c>
      <c r="BP14" s="22" t="str">
        <f t="shared" si="19"/>
        <v>0</v>
      </c>
      <c r="BQ14" s="22">
        <f t="shared" si="20"/>
        <v>0</v>
      </c>
      <c r="BR14" s="22" t="str">
        <f t="shared" si="21"/>
        <v>0</v>
      </c>
      <c r="BS14" s="22" t="str">
        <f t="shared" si="22"/>
        <v>0</v>
      </c>
      <c r="BT14" s="22">
        <f t="shared" si="23"/>
        <v>0</v>
      </c>
    </row>
    <row r="15" spans="1:72" s="2" customFormat="1" ht="23.25" customHeight="1" x14ac:dyDescent="0.3">
      <c r="A15" s="4"/>
      <c r="B15" s="94" t="s">
        <v>34</v>
      </c>
      <c r="C15" s="22">
        <f>SUM(C10:C14)</f>
        <v>60</v>
      </c>
      <c r="D15" s="22">
        <f t="shared" ref="D15:AP15" si="51">SUM(D10:D14)</f>
        <v>13</v>
      </c>
      <c r="E15" s="22">
        <f t="shared" si="51"/>
        <v>15</v>
      </c>
      <c r="F15" s="22">
        <f t="shared" si="51"/>
        <v>11</v>
      </c>
      <c r="G15" s="22">
        <f t="shared" si="51"/>
        <v>26</v>
      </c>
      <c r="H15" s="22">
        <f t="shared" si="51"/>
        <v>0</v>
      </c>
      <c r="I15" s="22">
        <f t="shared" si="51"/>
        <v>96</v>
      </c>
      <c r="J15" s="22">
        <f t="shared" si="51"/>
        <v>11</v>
      </c>
      <c r="K15" s="22">
        <f t="shared" si="51"/>
        <v>63</v>
      </c>
      <c r="L15" s="22">
        <f t="shared" si="51"/>
        <v>74</v>
      </c>
      <c r="M15" s="22">
        <f t="shared" si="51"/>
        <v>40</v>
      </c>
      <c r="N15" s="22">
        <f t="shared" si="51"/>
        <v>63</v>
      </c>
      <c r="O15" s="22">
        <f t="shared" si="51"/>
        <v>13</v>
      </c>
      <c r="P15" s="22">
        <f t="shared" si="51"/>
        <v>24</v>
      </c>
      <c r="Q15" s="22">
        <f t="shared" si="51"/>
        <v>37</v>
      </c>
      <c r="R15" s="22">
        <f t="shared" si="51"/>
        <v>125</v>
      </c>
      <c r="S15" s="22">
        <f t="shared" si="51"/>
        <v>262</v>
      </c>
      <c r="T15" s="22">
        <f t="shared" si="51"/>
        <v>27</v>
      </c>
      <c r="U15" s="22">
        <f t="shared" si="51"/>
        <v>97</v>
      </c>
      <c r="V15" s="22">
        <f t="shared" si="51"/>
        <v>124</v>
      </c>
      <c r="W15" s="22">
        <f t="shared" si="51"/>
        <v>100</v>
      </c>
      <c r="X15" s="22">
        <f t="shared" si="51"/>
        <v>177</v>
      </c>
      <c r="Y15" s="22">
        <f t="shared" si="51"/>
        <v>17</v>
      </c>
      <c r="Z15" s="22">
        <f t="shared" si="51"/>
        <v>58</v>
      </c>
      <c r="AA15" s="22">
        <f t="shared" si="51"/>
        <v>75</v>
      </c>
      <c r="AB15" s="22">
        <f t="shared" si="51"/>
        <v>65</v>
      </c>
      <c r="AC15" s="22">
        <f t="shared" si="51"/>
        <v>921</v>
      </c>
      <c r="AD15" s="22">
        <f t="shared" si="51"/>
        <v>21</v>
      </c>
      <c r="AE15" s="22">
        <f t="shared" si="51"/>
        <v>79</v>
      </c>
      <c r="AF15" s="22">
        <f t="shared" si="51"/>
        <v>100</v>
      </c>
      <c r="AG15" s="22">
        <f t="shared" si="51"/>
        <v>20</v>
      </c>
      <c r="AH15" s="22">
        <f t="shared" si="51"/>
        <v>129</v>
      </c>
      <c r="AI15" s="22">
        <f t="shared" si="51"/>
        <v>18</v>
      </c>
      <c r="AJ15" s="22">
        <f t="shared" si="51"/>
        <v>30</v>
      </c>
      <c r="AK15" s="22">
        <f t="shared" si="51"/>
        <v>48</v>
      </c>
      <c r="AL15" s="22">
        <f t="shared" si="51"/>
        <v>0</v>
      </c>
      <c r="AM15" s="22">
        <f t="shared" si="51"/>
        <v>0</v>
      </c>
      <c r="AN15" s="22">
        <f t="shared" si="51"/>
        <v>0</v>
      </c>
      <c r="AO15" s="22">
        <f t="shared" si="51"/>
        <v>0</v>
      </c>
      <c r="AP15" s="22">
        <f t="shared" si="51"/>
        <v>0</v>
      </c>
      <c r="AQ15" s="22">
        <f t="shared" ref="AQ15:AU15" si="52">SUM(AQ10:AQ14)</f>
        <v>0</v>
      </c>
      <c r="AR15" s="22">
        <f t="shared" si="52"/>
        <v>0</v>
      </c>
      <c r="AS15" s="22">
        <f t="shared" si="52"/>
        <v>0</v>
      </c>
      <c r="AT15" s="22">
        <f t="shared" si="52"/>
        <v>0</v>
      </c>
      <c r="AU15" s="22">
        <f t="shared" si="52"/>
        <v>0</v>
      </c>
      <c r="AV15" s="22">
        <f t="shared" ref="AV15:AZ15" si="53">SUM(AV10:AV14)</f>
        <v>0</v>
      </c>
      <c r="AW15" s="22">
        <f t="shared" si="53"/>
        <v>7</v>
      </c>
      <c r="AX15" s="22">
        <f t="shared" si="53"/>
        <v>3</v>
      </c>
      <c r="AY15" s="22">
        <f t="shared" si="53"/>
        <v>4</v>
      </c>
      <c r="AZ15" s="22">
        <f t="shared" si="53"/>
        <v>7</v>
      </c>
      <c r="BA15" s="22">
        <f t="shared" ref="BA15:BE15" si="54">SUM(BA10:BA14)</f>
        <v>0</v>
      </c>
      <c r="BB15" s="22">
        <f t="shared" si="54"/>
        <v>0</v>
      </c>
      <c r="BC15" s="22">
        <f t="shared" si="54"/>
        <v>0</v>
      </c>
      <c r="BD15" s="22">
        <f t="shared" si="54"/>
        <v>1</v>
      </c>
      <c r="BE15" s="22">
        <f t="shared" si="54"/>
        <v>1</v>
      </c>
      <c r="BF15" s="22">
        <f t="shared" ref="BF15" si="55">C15+M15+R15+W15+AB15+AG15+AL15+AQ15+AV15+BA15+H15</f>
        <v>410</v>
      </c>
      <c r="BG15" s="22">
        <f t="shared" ref="BG15" si="56">D15+N15+S15+X15+AC15+AH15+AM15+AR15+AW15+BB15+I15</f>
        <v>1668</v>
      </c>
      <c r="BH15" s="22">
        <f t="shared" ref="BH15" si="57">E15+O15+T15+Y15+AD15+AI15+AN15+AS15+AX15+BC15+J15</f>
        <v>125</v>
      </c>
      <c r="BI15" s="22">
        <f t="shared" ref="BI15" si="58">F15+P15+U15+Z15+AE15+AJ15+AO15+AT15+AY15+BD15+K15</f>
        <v>367</v>
      </c>
      <c r="BJ15" s="22">
        <f t="shared" ref="BJ15" si="59">G15+Q15+V15+AA15+AF15+AK15+AP15+AU15+AZ15+BE15+L15</f>
        <v>492</v>
      </c>
      <c r="BK15" s="23"/>
      <c r="BL15" s="22">
        <f>SUM(BL10:BL14)</f>
        <v>125</v>
      </c>
      <c r="BM15" s="22">
        <f>SUM(BM10:BM14)</f>
        <v>367</v>
      </c>
      <c r="BN15" s="22">
        <f>SUM(BN10:BN14)</f>
        <v>492</v>
      </c>
      <c r="BO15" s="22">
        <f t="shared" ref="BO15:BT15" si="60">SUM(BO10:BO13)</f>
        <v>0</v>
      </c>
      <c r="BP15" s="22">
        <f t="shared" si="60"/>
        <v>0</v>
      </c>
      <c r="BQ15" s="22">
        <f t="shared" si="60"/>
        <v>0</v>
      </c>
      <c r="BR15" s="22">
        <f t="shared" si="60"/>
        <v>0</v>
      </c>
      <c r="BS15" s="22">
        <f t="shared" si="60"/>
        <v>0</v>
      </c>
      <c r="BT15" s="22">
        <f t="shared" si="60"/>
        <v>0</v>
      </c>
    </row>
    <row r="16" spans="1:72" s="2" customFormat="1" ht="23.25" customHeight="1" x14ac:dyDescent="0.3">
      <c r="A16" s="4"/>
      <c r="B16" s="80" t="s">
        <v>35</v>
      </c>
      <c r="C16" s="22"/>
      <c r="D16" s="22"/>
      <c r="E16" s="22"/>
      <c r="F16" s="22"/>
      <c r="G16" s="22"/>
      <c r="H16" s="22"/>
      <c r="I16" s="22"/>
      <c r="J16" s="22"/>
      <c r="K16" s="22"/>
      <c r="L16" s="22"/>
      <c r="M16" s="22"/>
      <c r="N16" s="22"/>
      <c r="O16" s="22"/>
      <c r="P16" s="22"/>
      <c r="Q16" s="22"/>
      <c r="R16" s="22"/>
      <c r="S16" s="22"/>
      <c r="T16" s="22"/>
      <c r="U16" s="22"/>
      <c r="V16" s="22"/>
      <c r="W16" s="22"/>
      <c r="X16" s="22"/>
      <c r="Y16" s="22"/>
      <c r="Z16" s="22"/>
      <c r="AA16" s="22"/>
      <c r="AB16" s="22"/>
      <c r="AC16" s="22"/>
      <c r="AD16" s="22"/>
      <c r="AE16" s="22"/>
      <c r="AF16" s="22"/>
      <c r="AG16" s="22"/>
      <c r="AH16" s="22"/>
      <c r="AI16" s="22"/>
      <c r="AJ16" s="22"/>
      <c r="AK16" s="22"/>
      <c r="AL16" s="22"/>
      <c r="AM16" s="22"/>
      <c r="AN16" s="22"/>
      <c r="AO16" s="22"/>
      <c r="AP16" s="22"/>
      <c r="AQ16" s="22"/>
      <c r="AR16" s="22"/>
      <c r="AS16" s="22"/>
      <c r="AT16" s="22"/>
      <c r="AU16" s="22"/>
      <c r="AV16" s="22"/>
      <c r="AW16" s="22"/>
      <c r="AX16" s="22"/>
      <c r="AY16" s="22"/>
      <c r="AZ16" s="22"/>
      <c r="BA16" s="22"/>
      <c r="BB16" s="22"/>
      <c r="BC16" s="22"/>
      <c r="BD16" s="22"/>
      <c r="BE16" s="22"/>
      <c r="BF16" s="22"/>
      <c r="BG16" s="20"/>
      <c r="BH16" s="22"/>
      <c r="BI16" s="22"/>
      <c r="BJ16" s="22"/>
      <c r="BK16" s="23"/>
      <c r="BL16" s="22"/>
      <c r="BM16" s="22"/>
      <c r="BN16" s="22"/>
      <c r="BO16" s="22"/>
      <c r="BP16" s="22"/>
      <c r="BQ16" s="22"/>
      <c r="BR16" s="22"/>
      <c r="BS16" s="22"/>
      <c r="BT16" s="22"/>
    </row>
    <row r="17" spans="1:72" s="2" customFormat="1" ht="23.25" customHeight="1" x14ac:dyDescent="0.3">
      <c r="A17" s="4"/>
      <c r="B17" s="19" t="s">
        <v>29</v>
      </c>
      <c r="C17" s="20">
        <v>10</v>
      </c>
      <c r="D17" s="20">
        <v>29</v>
      </c>
      <c r="E17" s="20">
        <v>3</v>
      </c>
      <c r="F17" s="20">
        <v>21</v>
      </c>
      <c r="G17" s="20">
        <f t="shared" ref="G17" si="61">E17+F17</f>
        <v>24</v>
      </c>
      <c r="H17" s="20">
        <v>0</v>
      </c>
      <c r="I17" s="20">
        <v>0</v>
      </c>
      <c r="J17" s="20">
        <v>0</v>
      </c>
      <c r="K17" s="20">
        <v>0</v>
      </c>
      <c r="L17" s="20">
        <f>SUM(J17:K17)</f>
        <v>0</v>
      </c>
      <c r="M17" s="20">
        <v>40</v>
      </c>
      <c r="N17" s="20">
        <f>33+1</f>
        <v>34</v>
      </c>
      <c r="O17" s="20">
        <v>5</v>
      </c>
      <c r="P17" s="20">
        <f>2+24</f>
        <v>26</v>
      </c>
      <c r="Q17" s="20">
        <f t="shared" ref="Q17" si="62">O17+P17</f>
        <v>31</v>
      </c>
      <c r="R17" s="20">
        <v>0</v>
      </c>
      <c r="S17" s="20">
        <v>0</v>
      </c>
      <c r="T17" s="20">
        <v>0</v>
      </c>
      <c r="U17" s="20">
        <v>0</v>
      </c>
      <c r="V17" s="20">
        <f t="shared" ref="V17" si="63">T17+U17</f>
        <v>0</v>
      </c>
      <c r="W17" s="20">
        <v>0</v>
      </c>
      <c r="X17" s="20">
        <v>0</v>
      </c>
      <c r="Y17" s="20">
        <v>0</v>
      </c>
      <c r="Z17" s="20">
        <v>0</v>
      </c>
      <c r="AA17" s="20">
        <f t="shared" ref="AA17" si="64">Y17+Z17</f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f t="shared" ref="AF17" si="65">AD17+AE17</f>
        <v>0</v>
      </c>
      <c r="AG17" s="20">
        <v>0</v>
      </c>
      <c r="AH17" s="20">
        <v>0</v>
      </c>
      <c r="AI17" s="20">
        <v>0</v>
      </c>
      <c r="AJ17" s="20">
        <v>0</v>
      </c>
      <c r="AK17" s="20">
        <f t="shared" ref="AK17" si="66">AI17+AJ17</f>
        <v>0</v>
      </c>
      <c r="AL17" s="20">
        <v>0</v>
      </c>
      <c r="AM17" s="20">
        <v>0</v>
      </c>
      <c r="AN17" s="20">
        <v>0</v>
      </c>
      <c r="AO17" s="20">
        <v>0</v>
      </c>
      <c r="AP17" s="20">
        <f t="shared" ref="AP17" si="67">AN17+AO17</f>
        <v>0</v>
      </c>
      <c r="AQ17" s="20">
        <v>0</v>
      </c>
      <c r="AR17" s="20">
        <v>0</v>
      </c>
      <c r="AS17" s="20">
        <v>0</v>
      </c>
      <c r="AT17" s="20">
        <v>0</v>
      </c>
      <c r="AU17" s="20">
        <f t="shared" ref="AU17" si="68">AS17+AT17</f>
        <v>0</v>
      </c>
      <c r="AV17" s="20">
        <v>0</v>
      </c>
      <c r="AW17" s="20">
        <v>0</v>
      </c>
      <c r="AX17" s="20">
        <v>0</v>
      </c>
      <c r="AY17" s="20">
        <v>0</v>
      </c>
      <c r="AZ17" s="20">
        <f t="shared" ref="AZ17" si="69">AX17+AY17</f>
        <v>0</v>
      </c>
      <c r="BA17" s="20">
        <v>0</v>
      </c>
      <c r="BB17" s="20">
        <v>0</v>
      </c>
      <c r="BC17" s="20">
        <v>0</v>
      </c>
      <c r="BD17" s="20">
        <v>0</v>
      </c>
      <c r="BE17" s="20">
        <f t="shared" ref="BE17" si="70">BC17+BD17</f>
        <v>0</v>
      </c>
      <c r="BF17" s="22">
        <f>C17+M17+R17+W17+AB17+AG17+AL17+AQ17+AV17+BA17+H17</f>
        <v>50</v>
      </c>
      <c r="BG17" s="22">
        <f>D17+N17+S17+X17+AC17+AH17+AM17+AR17+AW17+BB17+I17</f>
        <v>63</v>
      </c>
      <c r="BH17" s="22">
        <f>E17+O17+T17+Y17+AD17+AI17+AN17+AS17+AX17+BC17+J17</f>
        <v>8</v>
      </c>
      <c r="BI17" s="22">
        <f>F17+P17+U17+Z17+AE17+AJ17+AO17+AT17+AY17+BD17+K17</f>
        <v>47</v>
      </c>
      <c r="BJ17" s="22">
        <f>G17+Q17+V17+AA17+AF17+AK17+AP17+AU17+AZ17+BE17+L17</f>
        <v>55</v>
      </c>
      <c r="BK17" s="23">
        <v>1</v>
      </c>
      <c r="BL17" s="22">
        <f>IF(BK17=1,BH17,"0")</f>
        <v>8</v>
      </c>
      <c r="BM17" s="22">
        <f>IF(BK17=1,BI17,"0")</f>
        <v>47</v>
      </c>
      <c r="BN17" s="22">
        <f>BL17+BM17</f>
        <v>55</v>
      </c>
      <c r="BO17" s="22" t="str">
        <f>IF(BK17=2,BH17,"0")</f>
        <v>0</v>
      </c>
      <c r="BP17" s="22" t="str">
        <f>IF(BK17=2,BI17,"0")</f>
        <v>0</v>
      </c>
      <c r="BQ17" s="22">
        <f>BO17+BP17</f>
        <v>0</v>
      </c>
      <c r="BR17" s="22" t="str">
        <f>IF(BN17=2,BK17,"0")</f>
        <v>0</v>
      </c>
      <c r="BS17" s="22" t="str">
        <f>IF(BN17=2,BL17,"0")</f>
        <v>0</v>
      </c>
      <c r="BT17" s="22">
        <f>BR17+BS17</f>
        <v>0</v>
      </c>
    </row>
    <row r="18" spans="1:72" s="2" customFormat="1" ht="23.25" customHeight="1" x14ac:dyDescent="0.3">
      <c r="A18" s="4"/>
      <c r="B18" s="21" t="s">
        <v>34</v>
      </c>
      <c r="C18" s="22">
        <f>SUM(C17)</f>
        <v>10</v>
      </c>
      <c r="D18" s="22">
        <f t="shared" ref="D18:AP18" si="71">SUM(D17)</f>
        <v>29</v>
      </c>
      <c r="E18" s="22">
        <f t="shared" si="71"/>
        <v>3</v>
      </c>
      <c r="F18" s="22">
        <f t="shared" si="71"/>
        <v>21</v>
      </c>
      <c r="G18" s="22">
        <f t="shared" si="71"/>
        <v>24</v>
      </c>
      <c r="H18" s="22">
        <f t="shared" si="71"/>
        <v>0</v>
      </c>
      <c r="I18" s="22">
        <f t="shared" si="71"/>
        <v>0</v>
      </c>
      <c r="J18" s="22">
        <f t="shared" si="71"/>
        <v>0</v>
      </c>
      <c r="K18" s="22">
        <f t="shared" si="71"/>
        <v>0</v>
      </c>
      <c r="L18" s="22">
        <f t="shared" si="71"/>
        <v>0</v>
      </c>
      <c r="M18" s="22">
        <f t="shared" si="71"/>
        <v>40</v>
      </c>
      <c r="N18" s="22">
        <f t="shared" si="71"/>
        <v>34</v>
      </c>
      <c r="O18" s="22">
        <f t="shared" si="71"/>
        <v>5</v>
      </c>
      <c r="P18" s="22">
        <f t="shared" si="71"/>
        <v>26</v>
      </c>
      <c r="Q18" s="22">
        <f t="shared" si="71"/>
        <v>31</v>
      </c>
      <c r="R18" s="22">
        <f t="shared" si="71"/>
        <v>0</v>
      </c>
      <c r="S18" s="22">
        <f t="shared" si="71"/>
        <v>0</v>
      </c>
      <c r="T18" s="22">
        <f t="shared" si="71"/>
        <v>0</v>
      </c>
      <c r="U18" s="22">
        <f t="shared" si="71"/>
        <v>0</v>
      </c>
      <c r="V18" s="22">
        <f t="shared" si="71"/>
        <v>0</v>
      </c>
      <c r="W18" s="22">
        <f t="shared" si="71"/>
        <v>0</v>
      </c>
      <c r="X18" s="22">
        <f t="shared" si="71"/>
        <v>0</v>
      </c>
      <c r="Y18" s="22">
        <f t="shared" si="71"/>
        <v>0</v>
      </c>
      <c r="Z18" s="22">
        <f t="shared" si="71"/>
        <v>0</v>
      </c>
      <c r="AA18" s="22">
        <f t="shared" si="71"/>
        <v>0</v>
      </c>
      <c r="AB18" s="22">
        <f t="shared" si="71"/>
        <v>0</v>
      </c>
      <c r="AC18" s="22">
        <f t="shared" si="71"/>
        <v>0</v>
      </c>
      <c r="AD18" s="22">
        <f t="shared" si="71"/>
        <v>0</v>
      </c>
      <c r="AE18" s="22">
        <f t="shared" si="71"/>
        <v>0</v>
      </c>
      <c r="AF18" s="22">
        <f t="shared" si="71"/>
        <v>0</v>
      </c>
      <c r="AG18" s="22">
        <f t="shared" si="71"/>
        <v>0</v>
      </c>
      <c r="AH18" s="22">
        <f t="shared" si="71"/>
        <v>0</v>
      </c>
      <c r="AI18" s="22">
        <f t="shared" si="71"/>
        <v>0</v>
      </c>
      <c r="AJ18" s="22">
        <f t="shared" si="71"/>
        <v>0</v>
      </c>
      <c r="AK18" s="22">
        <f t="shared" si="71"/>
        <v>0</v>
      </c>
      <c r="AL18" s="22">
        <f t="shared" si="71"/>
        <v>0</v>
      </c>
      <c r="AM18" s="22">
        <f t="shared" si="71"/>
        <v>0</v>
      </c>
      <c r="AN18" s="22">
        <f t="shared" si="71"/>
        <v>0</v>
      </c>
      <c r="AO18" s="22">
        <f t="shared" si="71"/>
        <v>0</v>
      </c>
      <c r="AP18" s="22">
        <f t="shared" si="71"/>
        <v>0</v>
      </c>
      <c r="AQ18" s="22">
        <f>SUM(AQ17)</f>
        <v>0</v>
      </c>
      <c r="AR18" s="22">
        <f>SUM(AR17)</f>
        <v>0</v>
      </c>
      <c r="AS18" s="22">
        <f t="shared" ref="AS18:AU18" si="72">SUM(AS17)</f>
        <v>0</v>
      </c>
      <c r="AT18" s="22">
        <f t="shared" si="72"/>
        <v>0</v>
      </c>
      <c r="AU18" s="22">
        <f t="shared" si="72"/>
        <v>0</v>
      </c>
      <c r="AV18" s="22">
        <f>SUM(AV17)</f>
        <v>0</v>
      </c>
      <c r="AW18" s="22">
        <f>SUM(AW17)</f>
        <v>0</v>
      </c>
      <c r="AX18" s="22">
        <f t="shared" ref="AX18:AZ18" si="73">SUM(AX17)</f>
        <v>0</v>
      </c>
      <c r="AY18" s="22">
        <f t="shared" si="73"/>
        <v>0</v>
      </c>
      <c r="AZ18" s="22">
        <f t="shared" si="73"/>
        <v>0</v>
      </c>
      <c r="BA18" s="22">
        <f>SUM(BA17)</f>
        <v>0</v>
      </c>
      <c r="BB18" s="22">
        <f>SUM(BB17)</f>
        <v>0</v>
      </c>
      <c r="BC18" s="22">
        <f t="shared" ref="BC18:BE18" si="74">SUM(BC17)</f>
        <v>0</v>
      </c>
      <c r="BD18" s="22">
        <f t="shared" si="74"/>
        <v>0</v>
      </c>
      <c r="BE18" s="22">
        <f t="shared" si="74"/>
        <v>0</v>
      </c>
      <c r="BF18" s="22">
        <f t="shared" ref="BF18:BF19" si="75">C18+M18+R18+W18+AB18+AG18+AL18+AQ18+AV18+BA18+H18</f>
        <v>50</v>
      </c>
      <c r="BG18" s="22">
        <f t="shared" ref="BG18:BG19" si="76">D18+N18+S18+X18+AC18+AH18+AM18+AR18+AW18+BB18+I18</f>
        <v>63</v>
      </c>
      <c r="BH18" s="22">
        <f t="shared" ref="BH18:BH19" si="77">E18+O18+T18+Y18+AD18+AI18+AN18+AS18+AX18+BC18+J18</f>
        <v>8</v>
      </c>
      <c r="BI18" s="22">
        <f t="shared" ref="BI18:BI19" si="78">F18+P18+U18+Z18+AE18+AJ18+AO18+AT18+AY18+BD18+K18</f>
        <v>47</v>
      </c>
      <c r="BJ18" s="22">
        <f t="shared" ref="BJ18:BJ19" si="79">G18+Q18+V18+AA18+AF18+AK18+AP18+AU18+AZ18+BE18+L18</f>
        <v>55</v>
      </c>
      <c r="BK18" s="23"/>
      <c r="BL18" s="22">
        <f>SUM(BL17)</f>
        <v>8</v>
      </c>
      <c r="BM18" s="22">
        <f>SUM(BM17)</f>
        <v>47</v>
      </c>
      <c r="BN18" s="22">
        <f>SUM(BL18:BM18)</f>
        <v>55</v>
      </c>
      <c r="BO18" s="22">
        <f>SUM(BO17)</f>
        <v>0</v>
      </c>
      <c r="BP18" s="22">
        <f>SUM(BP17)</f>
        <v>0</v>
      </c>
      <c r="BQ18" s="22">
        <f>SUM(BO18:BP18)</f>
        <v>0</v>
      </c>
      <c r="BR18" s="22">
        <f>SUM(BR17)</f>
        <v>0</v>
      </c>
      <c r="BS18" s="22">
        <f>SUM(BS17)</f>
        <v>0</v>
      </c>
      <c r="BT18" s="22">
        <f>SUM(BR18:BS18)</f>
        <v>0</v>
      </c>
    </row>
    <row r="19" spans="1:72" s="2" customFormat="1" ht="23.25" customHeight="1" x14ac:dyDescent="0.3">
      <c r="A19" s="4"/>
      <c r="B19" s="21" t="s">
        <v>36</v>
      </c>
      <c r="C19" s="22">
        <f>C15+C18</f>
        <v>70</v>
      </c>
      <c r="D19" s="22">
        <f t="shared" ref="D19:BE19" si="80">D15+D18</f>
        <v>42</v>
      </c>
      <c r="E19" s="22">
        <f t="shared" si="80"/>
        <v>18</v>
      </c>
      <c r="F19" s="22">
        <f t="shared" si="80"/>
        <v>32</v>
      </c>
      <c r="G19" s="22">
        <f t="shared" si="80"/>
        <v>50</v>
      </c>
      <c r="H19" s="22">
        <f t="shared" si="80"/>
        <v>0</v>
      </c>
      <c r="I19" s="22">
        <f t="shared" si="80"/>
        <v>96</v>
      </c>
      <c r="J19" s="22">
        <f t="shared" si="80"/>
        <v>11</v>
      </c>
      <c r="K19" s="22">
        <f t="shared" si="80"/>
        <v>63</v>
      </c>
      <c r="L19" s="22">
        <f t="shared" si="80"/>
        <v>74</v>
      </c>
      <c r="M19" s="22">
        <f t="shared" si="80"/>
        <v>80</v>
      </c>
      <c r="N19" s="22">
        <f t="shared" si="80"/>
        <v>97</v>
      </c>
      <c r="O19" s="22">
        <f t="shared" si="80"/>
        <v>18</v>
      </c>
      <c r="P19" s="22">
        <f t="shared" si="80"/>
        <v>50</v>
      </c>
      <c r="Q19" s="22">
        <f t="shared" si="80"/>
        <v>68</v>
      </c>
      <c r="R19" s="22">
        <f t="shared" si="80"/>
        <v>125</v>
      </c>
      <c r="S19" s="22">
        <f t="shared" si="80"/>
        <v>262</v>
      </c>
      <c r="T19" s="22">
        <f t="shared" si="80"/>
        <v>27</v>
      </c>
      <c r="U19" s="22">
        <f t="shared" si="80"/>
        <v>97</v>
      </c>
      <c r="V19" s="22">
        <f t="shared" si="80"/>
        <v>124</v>
      </c>
      <c r="W19" s="22">
        <f t="shared" si="80"/>
        <v>100</v>
      </c>
      <c r="X19" s="22">
        <f t="shared" si="80"/>
        <v>177</v>
      </c>
      <c r="Y19" s="22">
        <f t="shared" si="80"/>
        <v>17</v>
      </c>
      <c r="Z19" s="22">
        <f t="shared" si="80"/>
        <v>58</v>
      </c>
      <c r="AA19" s="22">
        <f t="shared" si="80"/>
        <v>75</v>
      </c>
      <c r="AB19" s="22">
        <f t="shared" si="80"/>
        <v>65</v>
      </c>
      <c r="AC19" s="22">
        <f t="shared" si="80"/>
        <v>921</v>
      </c>
      <c r="AD19" s="22">
        <f t="shared" si="80"/>
        <v>21</v>
      </c>
      <c r="AE19" s="22">
        <f t="shared" si="80"/>
        <v>79</v>
      </c>
      <c r="AF19" s="22">
        <f t="shared" si="80"/>
        <v>100</v>
      </c>
      <c r="AG19" s="22">
        <f t="shared" si="80"/>
        <v>20</v>
      </c>
      <c r="AH19" s="22">
        <f t="shared" si="80"/>
        <v>129</v>
      </c>
      <c r="AI19" s="22">
        <f t="shared" si="80"/>
        <v>18</v>
      </c>
      <c r="AJ19" s="22">
        <f t="shared" si="80"/>
        <v>30</v>
      </c>
      <c r="AK19" s="22">
        <f t="shared" si="80"/>
        <v>48</v>
      </c>
      <c r="AL19" s="22">
        <f t="shared" si="80"/>
        <v>0</v>
      </c>
      <c r="AM19" s="22">
        <f t="shared" si="80"/>
        <v>0</v>
      </c>
      <c r="AN19" s="22">
        <f t="shared" si="80"/>
        <v>0</v>
      </c>
      <c r="AO19" s="22">
        <f t="shared" si="80"/>
        <v>0</v>
      </c>
      <c r="AP19" s="22">
        <f t="shared" si="80"/>
        <v>0</v>
      </c>
      <c r="AQ19" s="22">
        <f t="shared" si="80"/>
        <v>0</v>
      </c>
      <c r="AR19" s="22">
        <f t="shared" si="80"/>
        <v>0</v>
      </c>
      <c r="AS19" s="22">
        <f t="shared" si="80"/>
        <v>0</v>
      </c>
      <c r="AT19" s="22">
        <f t="shared" si="80"/>
        <v>0</v>
      </c>
      <c r="AU19" s="22">
        <f t="shared" si="80"/>
        <v>0</v>
      </c>
      <c r="AV19" s="22">
        <f t="shared" si="80"/>
        <v>0</v>
      </c>
      <c r="AW19" s="22">
        <f t="shared" si="80"/>
        <v>7</v>
      </c>
      <c r="AX19" s="22">
        <f t="shared" si="80"/>
        <v>3</v>
      </c>
      <c r="AY19" s="22">
        <f t="shared" si="80"/>
        <v>4</v>
      </c>
      <c r="AZ19" s="22">
        <f t="shared" si="80"/>
        <v>7</v>
      </c>
      <c r="BA19" s="22">
        <f t="shared" si="80"/>
        <v>0</v>
      </c>
      <c r="BB19" s="22">
        <f t="shared" si="80"/>
        <v>0</v>
      </c>
      <c r="BC19" s="22">
        <f t="shared" si="80"/>
        <v>0</v>
      </c>
      <c r="BD19" s="22">
        <f t="shared" si="80"/>
        <v>1</v>
      </c>
      <c r="BE19" s="22">
        <f t="shared" si="80"/>
        <v>1</v>
      </c>
      <c r="BF19" s="22">
        <f t="shared" si="75"/>
        <v>460</v>
      </c>
      <c r="BG19" s="22">
        <f t="shared" si="76"/>
        <v>1731</v>
      </c>
      <c r="BH19" s="22">
        <f t="shared" si="77"/>
        <v>133</v>
      </c>
      <c r="BI19" s="22">
        <f t="shared" si="78"/>
        <v>414</v>
      </c>
      <c r="BJ19" s="22">
        <f t="shared" si="79"/>
        <v>547</v>
      </c>
      <c r="BK19" s="23"/>
      <c r="BL19" s="22">
        <f>BL15+BL18</f>
        <v>133</v>
      </c>
      <c r="BM19" s="22">
        <f t="shared" ref="BM19:BQ19" si="81">BM15+BM18</f>
        <v>414</v>
      </c>
      <c r="BN19" s="22">
        <f t="shared" si="81"/>
        <v>547</v>
      </c>
      <c r="BO19" s="22">
        <f t="shared" si="81"/>
        <v>0</v>
      </c>
      <c r="BP19" s="22">
        <f t="shared" si="81"/>
        <v>0</v>
      </c>
      <c r="BQ19" s="22">
        <f t="shared" si="81"/>
        <v>0</v>
      </c>
      <c r="BR19" s="22">
        <f t="shared" ref="BR19:BT19" si="82">BR15+BR18</f>
        <v>0</v>
      </c>
      <c r="BS19" s="22">
        <f t="shared" si="82"/>
        <v>0</v>
      </c>
      <c r="BT19" s="22">
        <f t="shared" si="82"/>
        <v>0</v>
      </c>
    </row>
    <row r="20" spans="1:72" s="2" customFormat="1" ht="23.25" customHeight="1" x14ac:dyDescent="0.3">
      <c r="A20" s="4"/>
      <c r="B20" s="10" t="s">
        <v>37</v>
      </c>
      <c r="C20" s="22"/>
      <c r="D20" s="22"/>
      <c r="E20" s="22"/>
      <c r="F20" s="22"/>
      <c r="G20" s="22"/>
      <c r="H20" s="22"/>
      <c r="I20" s="22"/>
      <c r="J20" s="22"/>
      <c r="K20" s="22"/>
      <c r="L20" s="22"/>
      <c r="M20" s="22"/>
      <c r="N20" s="22"/>
      <c r="O20" s="22"/>
      <c r="P20" s="22"/>
      <c r="Q20" s="22"/>
      <c r="R20" s="22"/>
      <c r="S20" s="22"/>
      <c r="T20" s="22"/>
      <c r="U20" s="22"/>
      <c r="V20" s="22"/>
      <c r="W20" s="22"/>
      <c r="X20" s="22"/>
      <c r="Y20" s="22"/>
      <c r="Z20" s="22"/>
      <c r="AA20" s="22"/>
      <c r="AB20" s="22"/>
      <c r="AC20" s="22"/>
      <c r="AD20" s="22"/>
      <c r="AE20" s="22"/>
      <c r="AF20" s="22"/>
      <c r="AG20" s="22"/>
      <c r="AH20" s="22"/>
      <c r="AI20" s="22"/>
      <c r="AJ20" s="22"/>
      <c r="AK20" s="22"/>
      <c r="AL20" s="22"/>
      <c r="AM20" s="22"/>
      <c r="AN20" s="22"/>
      <c r="AO20" s="22"/>
      <c r="AP20" s="22"/>
      <c r="AQ20" s="22"/>
      <c r="AR20" s="22"/>
      <c r="AS20" s="22"/>
      <c r="AT20" s="22"/>
      <c r="AU20" s="22"/>
      <c r="AV20" s="22"/>
      <c r="AW20" s="22"/>
      <c r="AX20" s="22"/>
      <c r="AY20" s="22"/>
      <c r="AZ20" s="22"/>
      <c r="BA20" s="22"/>
      <c r="BB20" s="22"/>
      <c r="BC20" s="22"/>
      <c r="BD20" s="22"/>
      <c r="BE20" s="22"/>
      <c r="BF20" s="22"/>
      <c r="BG20" s="22"/>
      <c r="BH20" s="22"/>
      <c r="BI20" s="22"/>
      <c r="BJ20" s="22"/>
      <c r="BK20" s="23"/>
      <c r="BL20" s="22"/>
      <c r="BM20" s="22"/>
      <c r="BN20" s="22"/>
      <c r="BO20" s="22"/>
      <c r="BP20" s="22"/>
      <c r="BQ20" s="22"/>
      <c r="BR20" s="22"/>
      <c r="BS20" s="22"/>
      <c r="BT20" s="22"/>
    </row>
    <row r="21" spans="1:72" s="2" customFormat="1" ht="23.25" customHeight="1" x14ac:dyDescent="0.3">
      <c r="A21" s="4"/>
      <c r="B21" s="5" t="s">
        <v>28</v>
      </c>
      <c r="C21" s="22"/>
      <c r="D21" s="22"/>
      <c r="E21" s="22"/>
      <c r="F21" s="22"/>
      <c r="G21" s="22"/>
      <c r="H21" s="22"/>
      <c r="I21" s="22"/>
      <c r="J21" s="22"/>
      <c r="K21" s="22"/>
      <c r="L21" s="22"/>
      <c r="M21" s="22"/>
      <c r="N21" s="22"/>
      <c r="O21" s="22"/>
      <c r="P21" s="22"/>
      <c r="Q21" s="22"/>
      <c r="R21" s="22"/>
      <c r="S21" s="22"/>
      <c r="T21" s="22"/>
      <c r="U21" s="22"/>
      <c r="V21" s="22"/>
      <c r="W21" s="22"/>
      <c r="X21" s="22"/>
      <c r="Y21" s="22"/>
      <c r="Z21" s="22"/>
      <c r="AA21" s="22"/>
      <c r="AB21" s="22"/>
      <c r="AC21" s="22"/>
      <c r="AD21" s="22"/>
      <c r="AE21" s="22"/>
      <c r="AF21" s="22"/>
      <c r="AG21" s="22"/>
      <c r="AH21" s="22"/>
      <c r="AI21" s="22"/>
      <c r="AJ21" s="22"/>
      <c r="AK21" s="22"/>
      <c r="AL21" s="22"/>
      <c r="AM21" s="22"/>
      <c r="AN21" s="22"/>
      <c r="AO21" s="22"/>
      <c r="AP21" s="22"/>
      <c r="AQ21" s="22"/>
      <c r="AR21" s="22"/>
      <c r="AS21" s="22"/>
      <c r="AT21" s="22"/>
      <c r="AU21" s="22"/>
      <c r="AV21" s="22"/>
      <c r="AW21" s="22"/>
      <c r="AX21" s="22"/>
      <c r="AY21" s="22"/>
      <c r="AZ21" s="22"/>
      <c r="BA21" s="22"/>
      <c r="BB21" s="22"/>
      <c r="BC21" s="22"/>
      <c r="BD21" s="22"/>
      <c r="BE21" s="22"/>
      <c r="BF21" s="22"/>
      <c r="BG21" s="22"/>
      <c r="BH21" s="22"/>
      <c r="BI21" s="22"/>
      <c r="BJ21" s="22"/>
      <c r="BK21" s="23"/>
      <c r="BL21" s="22"/>
      <c r="BM21" s="22"/>
      <c r="BN21" s="22"/>
      <c r="BO21" s="22"/>
      <c r="BP21" s="22"/>
      <c r="BQ21" s="22"/>
      <c r="BR21" s="22"/>
      <c r="BS21" s="22"/>
      <c r="BT21" s="22"/>
    </row>
    <row r="22" spans="1:72" s="2" customFormat="1" ht="23.25" customHeight="1" x14ac:dyDescent="0.3">
      <c r="A22" s="4"/>
      <c r="B22" s="19" t="s">
        <v>29</v>
      </c>
      <c r="C22" s="20">
        <v>5</v>
      </c>
      <c r="D22" s="20">
        <v>0</v>
      </c>
      <c r="E22" s="20">
        <v>1</v>
      </c>
      <c r="F22" s="20">
        <v>1</v>
      </c>
      <c r="G22" s="20">
        <f t="shared" ref="G22" si="83">E22+F22</f>
        <v>2</v>
      </c>
      <c r="H22" s="20">
        <v>0</v>
      </c>
      <c r="I22" s="20">
        <v>1</v>
      </c>
      <c r="J22" s="20">
        <v>1</v>
      </c>
      <c r="K22" s="20">
        <v>0</v>
      </c>
      <c r="L22" s="20">
        <f>SUM(J22:K22)</f>
        <v>1</v>
      </c>
      <c r="M22" s="20">
        <v>10</v>
      </c>
      <c r="N22" s="20">
        <f>1+7+1</f>
        <v>9</v>
      </c>
      <c r="O22" s="20">
        <v>1</v>
      </c>
      <c r="P22" s="20">
        <v>3</v>
      </c>
      <c r="Q22" s="20">
        <f t="shared" ref="Q22:Q23" si="84">O22+P22</f>
        <v>4</v>
      </c>
      <c r="R22" s="20">
        <v>10</v>
      </c>
      <c r="S22" s="20">
        <v>0</v>
      </c>
      <c r="T22" s="20">
        <v>0</v>
      </c>
      <c r="U22" s="20">
        <v>3</v>
      </c>
      <c r="V22" s="20">
        <f t="shared" ref="V22" si="85">T22+U22</f>
        <v>3</v>
      </c>
      <c r="W22" s="20">
        <v>10</v>
      </c>
      <c r="X22" s="20">
        <v>4</v>
      </c>
      <c r="Y22" s="20">
        <v>1</v>
      </c>
      <c r="Z22" s="20">
        <v>0</v>
      </c>
      <c r="AA22" s="20">
        <f t="shared" ref="AA22:AA23" si="86">Y22+Z22</f>
        <v>1</v>
      </c>
      <c r="AB22" s="20">
        <v>10</v>
      </c>
      <c r="AC22" s="20">
        <v>13</v>
      </c>
      <c r="AD22" s="20">
        <v>0</v>
      </c>
      <c r="AE22" s="20">
        <v>0</v>
      </c>
      <c r="AF22" s="20">
        <f t="shared" ref="AF22:AF23" si="87">AD22+AE22</f>
        <v>0</v>
      </c>
      <c r="AG22" s="20">
        <v>5</v>
      </c>
      <c r="AH22" s="20">
        <v>0</v>
      </c>
      <c r="AI22" s="20">
        <v>1</v>
      </c>
      <c r="AJ22" s="20">
        <v>1</v>
      </c>
      <c r="AK22" s="20">
        <f t="shared" ref="AK22:AK23" si="88">AI22+AJ22</f>
        <v>2</v>
      </c>
      <c r="AL22" s="20">
        <v>0</v>
      </c>
      <c r="AM22" s="20">
        <v>0</v>
      </c>
      <c r="AN22" s="20">
        <v>0</v>
      </c>
      <c r="AO22" s="20">
        <v>0</v>
      </c>
      <c r="AP22" s="20">
        <f t="shared" ref="AP22" si="89">AN22+AO22</f>
        <v>0</v>
      </c>
      <c r="AQ22" s="20">
        <v>0</v>
      </c>
      <c r="AR22" s="20">
        <v>0</v>
      </c>
      <c r="AS22" s="20">
        <v>0</v>
      </c>
      <c r="AT22" s="20">
        <v>0</v>
      </c>
      <c r="AU22" s="20">
        <f t="shared" ref="AU22:AU23" si="90">AS22+AT22</f>
        <v>0</v>
      </c>
      <c r="AV22" s="20">
        <v>0</v>
      </c>
      <c r="AW22" s="20">
        <v>0</v>
      </c>
      <c r="AX22" s="20">
        <v>0</v>
      </c>
      <c r="AY22" s="20">
        <v>0</v>
      </c>
      <c r="AZ22" s="20">
        <f t="shared" ref="AZ22:AZ23" si="91">AX22+AY22</f>
        <v>0</v>
      </c>
      <c r="BA22" s="20">
        <v>0</v>
      </c>
      <c r="BB22" s="20">
        <v>0</v>
      </c>
      <c r="BC22" s="20">
        <v>0</v>
      </c>
      <c r="BD22" s="20">
        <v>0</v>
      </c>
      <c r="BE22" s="20">
        <f t="shared" ref="BE22:BE23" si="92">BC22+BD22</f>
        <v>0</v>
      </c>
      <c r="BF22" s="22">
        <f t="shared" ref="BF22:BF23" si="93">C22+M22+R22+W22+AB22+AG22+AL22+AQ22+AV22+BA22+H22</f>
        <v>50</v>
      </c>
      <c r="BG22" s="22">
        <f t="shared" ref="BG22:BG23" si="94">D22+N22+S22+X22+AC22+AH22+AM22+AR22+AW22+BB22+I22</f>
        <v>27</v>
      </c>
      <c r="BH22" s="22">
        <f t="shared" ref="BH22:BH23" si="95">E22+O22+T22+Y22+AD22+AI22+AN22+AS22+AX22+BC22+J22</f>
        <v>5</v>
      </c>
      <c r="BI22" s="22">
        <f t="shared" ref="BI22:BI23" si="96">F22+P22+U22+Z22+AE22+AJ22+AO22+AT22+AY22+BD22+K22</f>
        <v>8</v>
      </c>
      <c r="BJ22" s="22">
        <f t="shared" ref="BJ22:BJ23" si="97">G22+Q22+V22+AA22+AF22+AK22+AP22+AU22+AZ22+BE22+L22</f>
        <v>13</v>
      </c>
      <c r="BK22" s="23">
        <v>1</v>
      </c>
      <c r="BL22" s="22">
        <f t="shared" ref="BL22:BL23" si="98">IF(BK22=1,BH22,"0")</f>
        <v>5</v>
      </c>
      <c r="BM22" s="22">
        <f t="shared" ref="BM22:BM23" si="99">IF(BK22=1,BI22,"0")</f>
        <v>8</v>
      </c>
      <c r="BN22" s="22">
        <f t="shared" ref="BN22:BN23" si="100">BL22+BM22</f>
        <v>13</v>
      </c>
      <c r="BO22" s="22" t="str">
        <f t="shared" ref="BO22:BO23" si="101">IF(BK22=2,BH22,"0")</f>
        <v>0</v>
      </c>
      <c r="BP22" s="22" t="str">
        <f t="shared" ref="BP22:BP23" si="102">IF(BK22=2,BI22,"0")</f>
        <v>0</v>
      </c>
      <c r="BQ22" s="22">
        <f t="shared" ref="BQ22:BQ23" si="103">BO22+BP22</f>
        <v>0</v>
      </c>
      <c r="BR22" s="22" t="str">
        <f t="shared" ref="BR22:BR23" si="104">IF(BN22=2,BK22,"0")</f>
        <v>0</v>
      </c>
      <c r="BS22" s="22" t="str">
        <f t="shared" ref="BS22:BS23" si="105">IF(BN22=2,BL22,"0")</f>
        <v>0</v>
      </c>
      <c r="BT22" s="22">
        <f t="shared" ref="BT22:BT23" si="106">BR22+BS22</f>
        <v>0</v>
      </c>
    </row>
    <row r="23" spans="1:72" s="2" customFormat="1" ht="23.25" customHeight="1" x14ac:dyDescent="0.3">
      <c r="A23" s="4"/>
      <c r="B23" s="19" t="s">
        <v>32</v>
      </c>
      <c r="C23" s="20">
        <v>5</v>
      </c>
      <c r="D23" s="20">
        <v>0</v>
      </c>
      <c r="E23" s="20">
        <v>0</v>
      </c>
      <c r="F23" s="20">
        <v>0</v>
      </c>
      <c r="G23" s="20">
        <f t="shared" ref="G23" si="107">E23+F23</f>
        <v>0</v>
      </c>
      <c r="H23" s="20">
        <v>0</v>
      </c>
      <c r="I23" s="20">
        <v>2</v>
      </c>
      <c r="J23" s="20">
        <v>0</v>
      </c>
      <c r="K23" s="20">
        <v>2</v>
      </c>
      <c r="L23" s="20">
        <f t="shared" ref="L23" si="108">SUM(J23:K23)</f>
        <v>2</v>
      </c>
      <c r="M23" s="20">
        <v>10</v>
      </c>
      <c r="N23" s="20">
        <v>5</v>
      </c>
      <c r="O23" s="20">
        <v>2</v>
      </c>
      <c r="P23" s="20">
        <v>2</v>
      </c>
      <c r="Q23" s="20">
        <f t="shared" si="84"/>
        <v>4</v>
      </c>
      <c r="R23" s="20">
        <v>15</v>
      </c>
      <c r="S23" s="20">
        <v>5</v>
      </c>
      <c r="T23" s="20">
        <v>4</v>
      </c>
      <c r="U23" s="20">
        <v>4</v>
      </c>
      <c r="V23" s="20">
        <f t="shared" ref="V23" si="109">T23+U23</f>
        <v>8</v>
      </c>
      <c r="W23" s="20">
        <v>10</v>
      </c>
      <c r="X23" s="20">
        <v>5</v>
      </c>
      <c r="Y23" s="20">
        <v>4</v>
      </c>
      <c r="Z23" s="20">
        <v>1</v>
      </c>
      <c r="AA23" s="20">
        <f t="shared" si="86"/>
        <v>5</v>
      </c>
      <c r="AB23" s="20">
        <v>5</v>
      </c>
      <c r="AC23" s="20">
        <v>77</v>
      </c>
      <c r="AD23" s="20">
        <v>8</v>
      </c>
      <c r="AE23" s="20">
        <v>18</v>
      </c>
      <c r="AF23" s="20">
        <f t="shared" si="87"/>
        <v>26</v>
      </c>
      <c r="AG23" s="20">
        <v>5</v>
      </c>
      <c r="AH23" s="20">
        <v>3</v>
      </c>
      <c r="AI23" s="20">
        <v>4</v>
      </c>
      <c r="AJ23" s="20">
        <v>8</v>
      </c>
      <c r="AK23" s="20">
        <f t="shared" si="88"/>
        <v>12</v>
      </c>
      <c r="AL23" s="20">
        <v>0</v>
      </c>
      <c r="AM23" s="20">
        <v>0</v>
      </c>
      <c r="AN23" s="20">
        <v>0</v>
      </c>
      <c r="AO23" s="20">
        <v>0</v>
      </c>
      <c r="AP23" s="20">
        <f t="shared" ref="AP23" si="110">AN23+AO23</f>
        <v>0</v>
      </c>
      <c r="AQ23" s="20">
        <v>0</v>
      </c>
      <c r="AR23" s="20">
        <v>0</v>
      </c>
      <c r="AS23" s="20">
        <v>0</v>
      </c>
      <c r="AT23" s="20">
        <v>0</v>
      </c>
      <c r="AU23" s="20">
        <f t="shared" si="90"/>
        <v>0</v>
      </c>
      <c r="AV23" s="20">
        <v>0</v>
      </c>
      <c r="AW23" s="20">
        <v>0</v>
      </c>
      <c r="AX23" s="20">
        <v>0</v>
      </c>
      <c r="AY23" s="20">
        <v>0</v>
      </c>
      <c r="AZ23" s="20">
        <f t="shared" si="91"/>
        <v>0</v>
      </c>
      <c r="BA23" s="20">
        <v>0</v>
      </c>
      <c r="BB23" s="20">
        <v>0</v>
      </c>
      <c r="BC23" s="20">
        <v>0</v>
      </c>
      <c r="BD23" s="20">
        <v>0</v>
      </c>
      <c r="BE23" s="20">
        <f t="shared" si="92"/>
        <v>0</v>
      </c>
      <c r="BF23" s="22">
        <f t="shared" si="93"/>
        <v>50</v>
      </c>
      <c r="BG23" s="22">
        <f t="shared" si="94"/>
        <v>97</v>
      </c>
      <c r="BH23" s="22">
        <f t="shared" si="95"/>
        <v>22</v>
      </c>
      <c r="BI23" s="22">
        <f t="shared" si="96"/>
        <v>35</v>
      </c>
      <c r="BJ23" s="22">
        <f t="shared" si="97"/>
        <v>57</v>
      </c>
      <c r="BK23" s="23">
        <v>1</v>
      </c>
      <c r="BL23" s="22">
        <f t="shared" si="98"/>
        <v>22</v>
      </c>
      <c r="BM23" s="22">
        <f t="shared" si="99"/>
        <v>35</v>
      </c>
      <c r="BN23" s="22">
        <f t="shared" si="100"/>
        <v>57</v>
      </c>
      <c r="BO23" s="22" t="str">
        <f t="shared" si="101"/>
        <v>0</v>
      </c>
      <c r="BP23" s="22" t="str">
        <f t="shared" si="102"/>
        <v>0</v>
      </c>
      <c r="BQ23" s="22">
        <f t="shared" si="103"/>
        <v>0</v>
      </c>
      <c r="BR23" s="22" t="str">
        <f t="shared" si="104"/>
        <v>0</v>
      </c>
      <c r="BS23" s="22" t="str">
        <f t="shared" si="105"/>
        <v>0</v>
      </c>
      <c r="BT23" s="22">
        <f t="shared" si="106"/>
        <v>0</v>
      </c>
    </row>
    <row r="24" spans="1:72" s="2" customFormat="1" ht="23.25" customHeight="1" x14ac:dyDescent="0.3">
      <c r="A24" s="4"/>
      <c r="B24" s="21" t="s">
        <v>34</v>
      </c>
      <c r="C24" s="22">
        <f>SUM(C22:C23)</f>
        <v>10</v>
      </c>
      <c r="D24" s="22">
        <f t="shared" ref="D24:AP24" si="111">SUM(D22:D23)</f>
        <v>0</v>
      </c>
      <c r="E24" s="22">
        <f t="shared" si="111"/>
        <v>1</v>
      </c>
      <c r="F24" s="22">
        <f t="shared" si="111"/>
        <v>1</v>
      </c>
      <c r="G24" s="22">
        <f t="shared" si="111"/>
        <v>2</v>
      </c>
      <c r="H24" s="22">
        <f t="shared" si="111"/>
        <v>0</v>
      </c>
      <c r="I24" s="22">
        <f t="shared" si="111"/>
        <v>3</v>
      </c>
      <c r="J24" s="22">
        <f t="shared" si="111"/>
        <v>1</v>
      </c>
      <c r="K24" s="22">
        <f t="shared" si="111"/>
        <v>2</v>
      </c>
      <c r="L24" s="22">
        <f t="shared" si="111"/>
        <v>3</v>
      </c>
      <c r="M24" s="22">
        <f t="shared" si="111"/>
        <v>20</v>
      </c>
      <c r="N24" s="22">
        <f t="shared" si="111"/>
        <v>14</v>
      </c>
      <c r="O24" s="22">
        <f t="shared" si="111"/>
        <v>3</v>
      </c>
      <c r="P24" s="22">
        <f t="shared" si="111"/>
        <v>5</v>
      </c>
      <c r="Q24" s="22">
        <f t="shared" si="111"/>
        <v>8</v>
      </c>
      <c r="R24" s="22">
        <f t="shared" si="111"/>
        <v>25</v>
      </c>
      <c r="S24" s="22">
        <f t="shared" si="111"/>
        <v>5</v>
      </c>
      <c r="T24" s="22">
        <f t="shared" si="111"/>
        <v>4</v>
      </c>
      <c r="U24" s="22">
        <f t="shared" si="111"/>
        <v>7</v>
      </c>
      <c r="V24" s="22">
        <f t="shared" si="111"/>
        <v>11</v>
      </c>
      <c r="W24" s="22">
        <f t="shared" si="111"/>
        <v>20</v>
      </c>
      <c r="X24" s="22">
        <f t="shared" si="111"/>
        <v>9</v>
      </c>
      <c r="Y24" s="22">
        <f t="shared" si="111"/>
        <v>5</v>
      </c>
      <c r="Z24" s="22">
        <f t="shared" si="111"/>
        <v>1</v>
      </c>
      <c r="AA24" s="22">
        <f t="shared" si="111"/>
        <v>6</v>
      </c>
      <c r="AB24" s="22">
        <f t="shared" si="111"/>
        <v>15</v>
      </c>
      <c r="AC24" s="22">
        <f t="shared" si="111"/>
        <v>90</v>
      </c>
      <c r="AD24" s="22">
        <f t="shared" si="111"/>
        <v>8</v>
      </c>
      <c r="AE24" s="22">
        <f t="shared" si="111"/>
        <v>18</v>
      </c>
      <c r="AF24" s="22">
        <f t="shared" si="111"/>
        <v>26</v>
      </c>
      <c r="AG24" s="22">
        <f>SUM(AG22:AG23)</f>
        <v>10</v>
      </c>
      <c r="AH24" s="22">
        <f>SUM(AH22:AH23)</f>
        <v>3</v>
      </c>
      <c r="AI24" s="22">
        <f>SUM(AI22:AI23)</f>
        <v>5</v>
      </c>
      <c r="AJ24" s="22">
        <f t="shared" ref="AJ24:AK24" si="112">SUM(AJ22:AJ23)</f>
        <v>9</v>
      </c>
      <c r="AK24" s="22">
        <f t="shared" si="112"/>
        <v>14</v>
      </c>
      <c r="AL24" s="22">
        <f t="shared" si="111"/>
        <v>0</v>
      </c>
      <c r="AM24" s="22">
        <f t="shared" si="111"/>
        <v>0</v>
      </c>
      <c r="AN24" s="22">
        <f t="shared" si="111"/>
        <v>0</v>
      </c>
      <c r="AO24" s="22">
        <f t="shared" si="111"/>
        <v>0</v>
      </c>
      <c r="AP24" s="22">
        <f t="shared" si="111"/>
        <v>0</v>
      </c>
      <c r="AQ24" s="22">
        <f t="shared" ref="AQ24:AU24" si="113">SUM(AQ22:AQ23)</f>
        <v>0</v>
      </c>
      <c r="AR24" s="22">
        <f t="shared" si="113"/>
        <v>0</v>
      </c>
      <c r="AS24" s="22">
        <f t="shared" si="113"/>
        <v>0</v>
      </c>
      <c r="AT24" s="22">
        <f t="shared" si="113"/>
        <v>0</v>
      </c>
      <c r="AU24" s="22">
        <f t="shared" si="113"/>
        <v>0</v>
      </c>
      <c r="AV24" s="22">
        <f t="shared" ref="AV24:AZ24" si="114">SUM(AV22:AV23)</f>
        <v>0</v>
      </c>
      <c r="AW24" s="22">
        <f t="shared" si="114"/>
        <v>0</v>
      </c>
      <c r="AX24" s="22">
        <f t="shared" si="114"/>
        <v>0</v>
      </c>
      <c r="AY24" s="22">
        <f t="shared" si="114"/>
        <v>0</v>
      </c>
      <c r="AZ24" s="22">
        <f t="shared" si="114"/>
        <v>0</v>
      </c>
      <c r="BA24" s="22">
        <f t="shared" ref="BA24:BE24" si="115">SUM(BA22:BA23)</f>
        <v>0</v>
      </c>
      <c r="BB24" s="22">
        <f t="shared" si="115"/>
        <v>0</v>
      </c>
      <c r="BC24" s="22">
        <f t="shared" si="115"/>
        <v>0</v>
      </c>
      <c r="BD24" s="22">
        <f t="shared" si="115"/>
        <v>0</v>
      </c>
      <c r="BE24" s="22">
        <f t="shared" si="115"/>
        <v>0</v>
      </c>
      <c r="BF24" s="22">
        <f t="shared" ref="BF24:BF26" si="116">C24+M24+R24+W24+AB24+AG24+AL24+AQ24+AV24+BA24+H24</f>
        <v>100</v>
      </c>
      <c r="BG24" s="22">
        <f t="shared" ref="BG24:BG26" si="117">D24+N24+S24+X24+AC24+AH24+AM24+AR24+AW24+BB24+I24</f>
        <v>124</v>
      </c>
      <c r="BH24" s="22">
        <f t="shared" ref="BH24:BH26" si="118">E24+O24+T24+Y24+AD24+AI24+AN24+AS24+AX24+BC24+J24</f>
        <v>27</v>
      </c>
      <c r="BI24" s="22">
        <f t="shared" ref="BI24:BI26" si="119">F24+P24+U24+Z24+AE24+AJ24+AO24+AT24+AY24+BD24+K24</f>
        <v>43</v>
      </c>
      <c r="BJ24" s="22">
        <f t="shared" ref="BJ24:BJ26" si="120">G24+Q24+V24+AA24+AF24+AK24+AP24+AU24+AZ24+BE24+L24</f>
        <v>70</v>
      </c>
      <c r="BK24" s="23"/>
      <c r="BL24" s="22">
        <f>SUM(BL22:BL23)</f>
        <v>27</v>
      </c>
      <c r="BM24" s="22">
        <f>SUM(BM22:BM23)</f>
        <v>43</v>
      </c>
      <c r="BN24" s="22">
        <f>SUM(BN22:BN23)</f>
        <v>70</v>
      </c>
      <c r="BO24" s="22">
        <f>SUM(BO23)</f>
        <v>0</v>
      </c>
      <c r="BP24" s="22">
        <f>SUM(BP23)</f>
        <v>0</v>
      </c>
      <c r="BQ24" s="22">
        <f>SUM(BO24:BP24)</f>
        <v>0</v>
      </c>
      <c r="BR24" s="22">
        <f>SUM(BR23)</f>
        <v>0</v>
      </c>
      <c r="BS24" s="22">
        <f>SUM(BS23)</f>
        <v>0</v>
      </c>
      <c r="BT24" s="22">
        <f>SUM(BR24:BS24)</f>
        <v>0</v>
      </c>
    </row>
    <row r="25" spans="1:72" s="2" customFormat="1" ht="23.25" customHeight="1" x14ac:dyDescent="0.3">
      <c r="A25" s="4"/>
      <c r="B25" s="21" t="s">
        <v>38</v>
      </c>
      <c r="C25" s="22">
        <f>C24</f>
        <v>10</v>
      </c>
      <c r="D25" s="22">
        <f t="shared" ref="D25:AP25" si="121">D24</f>
        <v>0</v>
      </c>
      <c r="E25" s="22">
        <f t="shared" si="121"/>
        <v>1</v>
      </c>
      <c r="F25" s="22">
        <f t="shared" si="121"/>
        <v>1</v>
      </c>
      <c r="G25" s="22">
        <f t="shared" si="121"/>
        <v>2</v>
      </c>
      <c r="H25" s="22">
        <f t="shared" si="121"/>
        <v>0</v>
      </c>
      <c r="I25" s="22">
        <f t="shared" si="121"/>
        <v>3</v>
      </c>
      <c r="J25" s="22">
        <f t="shared" si="121"/>
        <v>1</v>
      </c>
      <c r="K25" s="22">
        <f t="shared" si="121"/>
        <v>2</v>
      </c>
      <c r="L25" s="22">
        <f t="shared" si="121"/>
        <v>3</v>
      </c>
      <c r="M25" s="22">
        <f t="shared" si="121"/>
        <v>20</v>
      </c>
      <c r="N25" s="22">
        <f t="shared" si="121"/>
        <v>14</v>
      </c>
      <c r="O25" s="22">
        <f t="shared" si="121"/>
        <v>3</v>
      </c>
      <c r="P25" s="22">
        <f t="shared" si="121"/>
        <v>5</v>
      </c>
      <c r="Q25" s="22">
        <f t="shared" si="121"/>
        <v>8</v>
      </c>
      <c r="R25" s="22">
        <f t="shared" si="121"/>
        <v>25</v>
      </c>
      <c r="S25" s="22">
        <f t="shared" si="121"/>
        <v>5</v>
      </c>
      <c r="T25" s="22">
        <f t="shared" si="121"/>
        <v>4</v>
      </c>
      <c r="U25" s="22">
        <f t="shared" si="121"/>
        <v>7</v>
      </c>
      <c r="V25" s="22">
        <f t="shared" si="121"/>
        <v>11</v>
      </c>
      <c r="W25" s="22">
        <f t="shared" si="121"/>
        <v>20</v>
      </c>
      <c r="X25" s="22">
        <f t="shared" si="121"/>
        <v>9</v>
      </c>
      <c r="Y25" s="22">
        <f t="shared" si="121"/>
        <v>5</v>
      </c>
      <c r="Z25" s="22">
        <f t="shared" si="121"/>
        <v>1</v>
      </c>
      <c r="AA25" s="22">
        <f t="shared" si="121"/>
        <v>6</v>
      </c>
      <c r="AB25" s="22">
        <f t="shared" si="121"/>
        <v>15</v>
      </c>
      <c r="AC25" s="22">
        <f t="shared" si="121"/>
        <v>90</v>
      </c>
      <c r="AD25" s="22">
        <f t="shared" si="121"/>
        <v>8</v>
      </c>
      <c r="AE25" s="22">
        <f t="shared" si="121"/>
        <v>18</v>
      </c>
      <c r="AF25" s="22">
        <f t="shared" si="121"/>
        <v>26</v>
      </c>
      <c r="AG25" s="22">
        <f t="shared" si="121"/>
        <v>10</v>
      </c>
      <c r="AH25" s="22">
        <f t="shared" si="121"/>
        <v>3</v>
      </c>
      <c r="AI25" s="22">
        <f t="shared" si="121"/>
        <v>5</v>
      </c>
      <c r="AJ25" s="22">
        <f t="shared" si="121"/>
        <v>9</v>
      </c>
      <c r="AK25" s="22">
        <f t="shared" si="121"/>
        <v>14</v>
      </c>
      <c r="AL25" s="22">
        <f t="shared" si="121"/>
        <v>0</v>
      </c>
      <c r="AM25" s="22">
        <f t="shared" si="121"/>
        <v>0</v>
      </c>
      <c r="AN25" s="22">
        <f t="shared" si="121"/>
        <v>0</v>
      </c>
      <c r="AO25" s="22">
        <f t="shared" si="121"/>
        <v>0</v>
      </c>
      <c r="AP25" s="22">
        <f t="shared" si="121"/>
        <v>0</v>
      </c>
      <c r="AQ25" s="22">
        <f t="shared" ref="AQ25:BD25" si="122">AQ24</f>
        <v>0</v>
      </c>
      <c r="AR25" s="22">
        <f t="shared" si="122"/>
        <v>0</v>
      </c>
      <c r="AS25" s="22">
        <f t="shared" si="122"/>
        <v>0</v>
      </c>
      <c r="AT25" s="22">
        <f t="shared" si="122"/>
        <v>0</v>
      </c>
      <c r="AU25" s="22">
        <f t="shared" si="122"/>
        <v>0</v>
      </c>
      <c r="AV25" s="22">
        <f t="shared" ref="AV25:AZ25" si="123">AV24</f>
        <v>0</v>
      </c>
      <c r="AW25" s="22">
        <f t="shared" si="123"/>
        <v>0</v>
      </c>
      <c r="AX25" s="22">
        <f t="shared" si="123"/>
        <v>0</v>
      </c>
      <c r="AY25" s="22">
        <f t="shared" si="123"/>
        <v>0</v>
      </c>
      <c r="AZ25" s="22">
        <f t="shared" si="123"/>
        <v>0</v>
      </c>
      <c r="BA25" s="22">
        <f t="shared" si="122"/>
        <v>0</v>
      </c>
      <c r="BB25" s="22">
        <f t="shared" si="122"/>
        <v>0</v>
      </c>
      <c r="BC25" s="22">
        <f t="shared" si="122"/>
        <v>0</v>
      </c>
      <c r="BD25" s="22">
        <f t="shared" si="122"/>
        <v>0</v>
      </c>
      <c r="BE25" s="22">
        <f t="shared" ref="BE25" si="124">BE24</f>
        <v>0</v>
      </c>
      <c r="BF25" s="22">
        <f t="shared" si="116"/>
        <v>100</v>
      </c>
      <c r="BG25" s="22">
        <f t="shared" si="117"/>
        <v>124</v>
      </c>
      <c r="BH25" s="22">
        <f t="shared" si="118"/>
        <v>27</v>
      </c>
      <c r="BI25" s="22">
        <f t="shared" si="119"/>
        <v>43</v>
      </c>
      <c r="BJ25" s="22">
        <f t="shared" si="120"/>
        <v>70</v>
      </c>
      <c r="BK25" s="23"/>
      <c r="BL25" s="22">
        <f>BL24</f>
        <v>27</v>
      </c>
      <c r="BM25" s="22">
        <f t="shared" ref="BM25" si="125">BM24</f>
        <v>43</v>
      </c>
      <c r="BN25" s="22">
        <f t="shared" ref="BN25" si="126">BN24</f>
        <v>70</v>
      </c>
      <c r="BO25" s="22">
        <f t="shared" ref="BO25" si="127">BO24</f>
        <v>0</v>
      </c>
      <c r="BP25" s="22">
        <f t="shared" ref="BP25" si="128">BP24</f>
        <v>0</v>
      </c>
      <c r="BQ25" s="22">
        <f t="shared" ref="BQ25:BS25" si="129">BQ24</f>
        <v>0</v>
      </c>
      <c r="BR25" s="22">
        <f t="shared" si="129"/>
        <v>0</v>
      </c>
      <c r="BS25" s="22">
        <f t="shared" si="129"/>
        <v>0</v>
      </c>
      <c r="BT25" s="22">
        <f t="shared" ref="BT25" si="130">BT24</f>
        <v>0</v>
      </c>
    </row>
    <row r="26" spans="1:72" s="2" customFormat="1" ht="23.25" customHeight="1" x14ac:dyDescent="0.3">
      <c r="A26" s="104"/>
      <c r="B26" s="103" t="s">
        <v>39</v>
      </c>
      <c r="C26" s="26">
        <f>C19+C25</f>
        <v>80</v>
      </c>
      <c r="D26" s="26">
        <f t="shared" ref="D26:AP26" si="131">D19+D25</f>
        <v>42</v>
      </c>
      <c r="E26" s="26">
        <f t="shared" si="131"/>
        <v>19</v>
      </c>
      <c r="F26" s="26">
        <f t="shared" si="131"/>
        <v>33</v>
      </c>
      <c r="G26" s="26">
        <f t="shared" si="131"/>
        <v>52</v>
      </c>
      <c r="H26" s="26">
        <f t="shared" si="131"/>
        <v>0</v>
      </c>
      <c r="I26" s="26">
        <f t="shared" si="131"/>
        <v>99</v>
      </c>
      <c r="J26" s="26">
        <f t="shared" si="131"/>
        <v>12</v>
      </c>
      <c r="K26" s="26">
        <f t="shared" si="131"/>
        <v>65</v>
      </c>
      <c r="L26" s="26">
        <f t="shared" si="131"/>
        <v>77</v>
      </c>
      <c r="M26" s="26">
        <f t="shared" si="131"/>
        <v>100</v>
      </c>
      <c r="N26" s="26">
        <f t="shared" si="131"/>
        <v>111</v>
      </c>
      <c r="O26" s="26">
        <f t="shared" si="131"/>
        <v>21</v>
      </c>
      <c r="P26" s="26">
        <f t="shared" si="131"/>
        <v>55</v>
      </c>
      <c r="Q26" s="26">
        <f t="shared" si="131"/>
        <v>76</v>
      </c>
      <c r="R26" s="26">
        <f t="shared" si="131"/>
        <v>150</v>
      </c>
      <c r="S26" s="26">
        <f t="shared" si="131"/>
        <v>267</v>
      </c>
      <c r="T26" s="26">
        <f t="shared" si="131"/>
        <v>31</v>
      </c>
      <c r="U26" s="26">
        <f t="shared" si="131"/>
        <v>104</v>
      </c>
      <c r="V26" s="26">
        <f t="shared" si="131"/>
        <v>135</v>
      </c>
      <c r="W26" s="26">
        <f t="shared" si="131"/>
        <v>120</v>
      </c>
      <c r="X26" s="26">
        <f t="shared" si="131"/>
        <v>186</v>
      </c>
      <c r="Y26" s="26">
        <f t="shared" si="131"/>
        <v>22</v>
      </c>
      <c r="Z26" s="26">
        <f t="shared" si="131"/>
        <v>59</v>
      </c>
      <c r="AA26" s="26">
        <f t="shared" si="131"/>
        <v>81</v>
      </c>
      <c r="AB26" s="26">
        <f t="shared" si="131"/>
        <v>80</v>
      </c>
      <c r="AC26" s="26">
        <f t="shared" si="131"/>
        <v>1011</v>
      </c>
      <c r="AD26" s="26">
        <f t="shared" si="131"/>
        <v>29</v>
      </c>
      <c r="AE26" s="26">
        <f t="shared" si="131"/>
        <v>97</v>
      </c>
      <c r="AF26" s="26">
        <f t="shared" si="131"/>
        <v>126</v>
      </c>
      <c r="AG26" s="26">
        <f t="shared" si="131"/>
        <v>30</v>
      </c>
      <c r="AH26" s="26">
        <f t="shared" si="131"/>
        <v>132</v>
      </c>
      <c r="AI26" s="26">
        <f t="shared" si="131"/>
        <v>23</v>
      </c>
      <c r="AJ26" s="26">
        <f t="shared" si="131"/>
        <v>39</v>
      </c>
      <c r="AK26" s="26">
        <f t="shared" si="131"/>
        <v>62</v>
      </c>
      <c r="AL26" s="26">
        <f t="shared" si="131"/>
        <v>0</v>
      </c>
      <c r="AM26" s="26">
        <f t="shared" si="131"/>
        <v>0</v>
      </c>
      <c r="AN26" s="26">
        <f t="shared" si="131"/>
        <v>0</v>
      </c>
      <c r="AO26" s="26">
        <f t="shared" si="131"/>
        <v>0</v>
      </c>
      <c r="AP26" s="26">
        <f t="shared" si="131"/>
        <v>0</v>
      </c>
      <c r="AQ26" s="26">
        <f t="shared" ref="AQ26:AZ26" si="132">AQ19+AQ25</f>
        <v>0</v>
      </c>
      <c r="AR26" s="26">
        <f t="shared" si="132"/>
        <v>0</v>
      </c>
      <c r="AS26" s="26">
        <f t="shared" si="132"/>
        <v>0</v>
      </c>
      <c r="AT26" s="26">
        <f t="shared" si="132"/>
        <v>0</v>
      </c>
      <c r="AU26" s="26">
        <f t="shared" si="132"/>
        <v>0</v>
      </c>
      <c r="AV26" s="26">
        <f t="shared" si="132"/>
        <v>0</v>
      </c>
      <c r="AW26" s="26">
        <f t="shared" si="132"/>
        <v>7</v>
      </c>
      <c r="AX26" s="26">
        <f t="shared" si="132"/>
        <v>3</v>
      </c>
      <c r="AY26" s="26">
        <f t="shared" si="132"/>
        <v>4</v>
      </c>
      <c r="AZ26" s="26">
        <f t="shared" si="132"/>
        <v>7</v>
      </c>
      <c r="BA26" s="26">
        <f t="shared" ref="BA26:BE26" si="133">BA19+BA25</f>
        <v>0</v>
      </c>
      <c r="BB26" s="26">
        <f t="shared" si="133"/>
        <v>0</v>
      </c>
      <c r="BC26" s="26">
        <f t="shared" si="133"/>
        <v>0</v>
      </c>
      <c r="BD26" s="26">
        <f t="shared" si="133"/>
        <v>1</v>
      </c>
      <c r="BE26" s="26">
        <f t="shared" si="133"/>
        <v>1</v>
      </c>
      <c r="BF26" s="26">
        <f t="shared" si="116"/>
        <v>560</v>
      </c>
      <c r="BG26" s="26">
        <f t="shared" si="117"/>
        <v>1855</v>
      </c>
      <c r="BH26" s="26">
        <f t="shared" si="118"/>
        <v>160</v>
      </c>
      <c r="BI26" s="26">
        <f t="shared" si="119"/>
        <v>457</v>
      </c>
      <c r="BJ26" s="26">
        <f t="shared" si="120"/>
        <v>617</v>
      </c>
      <c r="BK26" s="27"/>
      <c r="BL26" s="26">
        <f>BL19+BL25</f>
        <v>160</v>
      </c>
      <c r="BM26" s="26">
        <f>BM19+BM25</f>
        <v>457</v>
      </c>
      <c r="BN26" s="26">
        <f>BN19+BN25</f>
        <v>617</v>
      </c>
      <c r="BO26" s="26">
        <f t="shared" ref="BO26:BQ26" si="134">BO19</f>
        <v>0</v>
      </c>
      <c r="BP26" s="26">
        <f t="shared" si="134"/>
        <v>0</v>
      </c>
      <c r="BQ26" s="26">
        <f t="shared" si="134"/>
        <v>0</v>
      </c>
      <c r="BR26" s="26">
        <f t="shared" ref="BR26:BT26" si="135">BR19</f>
        <v>0</v>
      </c>
      <c r="BS26" s="26">
        <f t="shared" si="135"/>
        <v>0</v>
      </c>
      <c r="BT26" s="26">
        <f t="shared" si="135"/>
        <v>0</v>
      </c>
    </row>
    <row r="27" spans="1:72" ht="23.25" customHeight="1" x14ac:dyDescent="0.3">
      <c r="A27" s="99" t="s">
        <v>40</v>
      </c>
      <c r="B27" s="100"/>
      <c r="C27" s="123"/>
      <c r="D27" s="101"/>
      <c r="E27" s="101"/>
      <c r="F27" s="101"/>
      <c r="G27" s="101"/>
      <c r="H27" s="101"/>
      <c r="I27" s="101"/>
      <c r="J27" s="101"/>
      <c r="K27" s="101"/>
      <c r="L27" s="101"/>
      <c r="M27" s="101"/>
      <c r="N27" s="101"/>
      <c r="O27" s="101"/>
      <c r="P27" s="101"/>
      <c r="Q27" s="101"/>
      <c r="R27" s="101"/>
      <c r="S27" s="101"/>
      <c r="T27" s="101"/>
      <c r="U27" s="101"/>
      <c r="V27" s="101"/>
      <c r="W27" s="101"/>
      <c r="X27" s="101"/>
      <c r="Y27" s="101"/>
      <c r="Z27" s="101"/>
      <c r="AA27" s="101"/>
      <c r="AB27" s="101"/>
      <c r="AC27" s="101"/>
      <c r="AD27" s="101"/>
      <c r="AE27" s="101"/>
      <c r="AF27" s="101"/>
      <c r="AG27" s="101"/>
      <c r="AH27" s="101"/>
      <c r="AI27" s="101"/>
      <c r="AJ27" s="101"/>
      <c r="AK27" s="101"/>
      <c r="AL27" s="101"/>
      <c r="AM27" s="101"/>
      <c r="AN27" s="101"/>
      <c r="AO27" s="101"/>
      <c r="AP27" s="101"/>
      <c r="AQ27" s="101"/>
      <c r="AR27" s="101"/>
      <c r="AS27" s="101"/>
      <c r="AT27" s="101"/>
      <c r="AU27" s="101"/>
      <c r="AV27" s="101"/>
      <c r="AW27" s="101"/>
      <c r="AX27" s="101"/>
      <c r="AY27" s="101"/>
      <c r="AZ27" s="101"/>
      <c r="BA27" s="101"/>
      <c r="BB27" s="101"/>
      <c r="BC27" s="101"/>
      <c r="BD27" s="101"/>
      <c r="BE27" s="101"/>
      <c r="BF27" s="101"/>
      <c r="BG27" s="101"/>
      <c r="BH27" s="101"/>
      <c r="BI27" s="101"/>
      <c r="BJ27" s="101"/>
      <c r="BK27" s="102"/>
      <c r="BL27" s="101"/>
      <c r="BM27" s="101"/>
      <c r="BN27" s="101"/>
      <c r="BO27" s="101"/>
      <c r="BP27" s="101"/>
      <c r="BQ27" s="90"/>
      <c r="BR27" s="101"/>
      <c r="BS27" s="101"/>
      <c r="BT27" s="90"/>
    </row>
    <row r="28" spans="1:72" ht="23.25" customHeight="1" x14ac:dyDescent="0.3">
      <c r="A28" s="4"/>
      <c r="B28" s="10" t="s">
        <v>27</v>
      </c>
      <c r="C28" s="124"/>
      <c r="D28" s="28"/>
      <c r="E28" s="28"/>
      <c r="F28" s="28"/>
      <c r="G28" s="28"/>
      <c r="H28" s="28"/>
      <c r="I28" s="28"/>
      <c r="J28" s="28"/>
      <c r="K28" s="28"/>
      <c r="L28" s="28"/>
      <c r="M28" s="28"/>
      <c r="N28" s="28"/>
      <c r="O28" s="28"/>
      <c r="P28" s="28"/>
      <c r="Q28" s="28"/>
      <c r="R28" s="28"/>
      <c r="S28" s="28"/>
      <c r="T28" s="28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  <c r="AG28" s="28"/>
      <c r="AH28" s="28"/>
      <c r="AI28" s="28"/>
      <c r="AJ28" s="28"/>
      <c r="AK28" s="28"/>
      <c r="AL28" s="28"/>
      <c r="AM28" s="28"/>
      <c r="AN28" s="28"/>
      <c r="AO28" s="28"/>
      <c r="AP28" s="28"/>
      <c r="AQ28" s="28"/>
      <c r="AR28" s="28"/>
      <c r="AS28" s="28"/>
      <c r="AT28" s="28"/>
      <c r="AU28" s="28"/>
      <c r="AV28" s="28"/>
      <c r="AW28" s="28"/>
      <c r="AX28" s="28"/>
      <c r="AY28" s="28"/>
      <c r="AZ28" s="28"/>
      <c r="BA28" s="28"/>
      <c r="BB28" s="28"/>
      <c r="BC28" s="28"/>
      <c r="BD28" s="28"/>
      <c r="BE28" s="28"/>
      <c r="BF28" s="28"/>
      <c r="BG28" s="28"/>
      <c r="BH28" s="28"/>
      <c r="BI28" s="28"/>
      <c r="BJ28" s="28"/>
      <c r="BK28" s="53"/>
      <c r="BL28" s="28"/>
      <c r="BM28" s="28"/>
      <c r="BN28" s="28"/>
      <c r="BO28" s="28"/>
      <c r="BP28" s="28"/>
      <c r="BQ28" s="45"/>
      <c r="BR28" s="28"/>
      <c r="BS28" s="28"/>
      <c r="BT28" s="45"/>
    </row>
    <row r="29" spans="1:72" ht="23.25" customHeight="1" x14ac:dyDescent="0.3">
      <c r="A29" s="11"/>
      <c r="B29" s="5" t="s">
        <v>41</v>
      </c>
      <c r="C29" s="125"/>
      <c r="D29" s="85"/>
      <c r="E29" s="85"/>
      <c r="F29" s="85"/>
      <c r="G29" s="28"/>
      <c r="H29" s="28"/>
      <c r="I29" s="28"/>
      <c r="J29" s="28"/>
      <c r="K29" s="28"/>
      <c r="L29" s="28"/>
      <c r="M29" s="28"/>
      <c r="N29" s="28"/>
      <c r="O29" s="28"/>
      <c r="P29" s="28"/>
      <c r="Q29" s="28"/>
      <c r="R29" s="85"/>
      <c r="S29" s="85"/>
      <c r="T29" s="86"/>
      <c r="U29" s="86"/>
      <c r="V29" s="28"/>
      <c r="W29" s="28"/>
      <c r="X29" s="28"/>
      <c r="Y29" s="28"/>
      <c r="Z29" s="28"/>
      <c r="AA29" s="28"/>
      <c r="AB29" s="28"/>
      <c r="AC29" s="28"/>
      <c r="AD29" s="28"/>
      <c r="AE29" s="28"/>
      <c r="AF29" s="28"/>
      <c r="AG29" s="28"/>
      <c r="AH29" s="28"/>
      <c r="AI29" s="28"/>
      <c r="AJ29" s="28"/>
      <c r="AK29" s="28"/>
      <c r="AL29" s="85"/>
      <c r="AM29" s="85"/>
      <c r="AN29" s="85"/>
      <c r="AO29" s="85"/>
      <c r="AP29" s="28"/>
      <c r="AQ29" s="28"/>
      <c r="AR29" s="28"/>
      <c r="AS29" s="28"/>
      <c r="AT29" s="28"/>
      <c r="AU29" s="28"/>
      <c r="AV29" s="28"/>
      <c r="AW29" s="28"/>
      <c r="AX29" s="28"/>
      <c r="AY29" s="28"/>
      <c r="AZ29" s="28"/>
      <c r="BA29" s="28"/>
      <c r="BB29" s="28"/>
      <c r="BC29" s="28"/>
      <c r="BD29" s="28"/>
      <c r="BE29" s="28"/>
      <c r="BF29" s="28"/>
      <c r="BG29" s="28"/>
      <c r="BH29" s="28"/>
      <c r="BI29" s="28"/>
      <c r="BJ29" s="28"/>
      <c r="BK29" s="53"/>
      <c r="BL29" s="28"/>
      <c r="BM29" s="28"/>
      <c r="BN29" s="28"/>
      <c r="BO29" s="28"/>
      <c r="BP29" s="28"/>
      <c r="BQ29" s="45"/>
      <c r="BR29" s="28"/>
      <c r="BS29" s="28"/>
      <c r="BT29" s="45"/>
    </row>
    <row r="30" spans="1:72" ht="23.25" customHeight="1" x14ac:dyDescent="0.3">
      <c r="A30" s="18"/>
      <c r="B30" s="19" t="s">
        <v>42</v>
      </c>
      <c r="C30" s="20">
        <v>35</v>
      </c>
      <c r="D30" s="20">
        <v>4</v>
      </c>
      <c r="E30" s="20">
        <v>14</v>
      </c>
      <c r="F30" s="20">
        <v>7</v>
      </c>
      <c r="G30" s="20">
        <f t="shared" ref="G30:G34" si="136">E30+F30</f>
        <v>21</v>
      </c>
      <c r="H30" s="20">
        <v>0</v>
      </c>
      <c r="I30" s="20">
        <f>9+8</f>
        <v>17</v>
      </c>
      <c r="J30" s="20">
        <f>6+4</f>
        <v>10</v>
      </c>
      <c r="K30" s="20">
        <v>3</v>
      </c>
      <c r="L30" s="20">
        <f>SUM(J30:K30)</f>
        <v>13</v>
      </c>
      <c r="M30" s="20">
        <v>10</v>
      </c>
      <c r="N30" s="20">
        <f>3+17</f>
        <v>20</v>
      </c>
      <c r="O30" s="20">
        <v>8</v>
      </c>
      <c r="P30" s="20">
        <v>2</v>
      </c>
      <c r="Q30" s="20">
        <f t="shared" ref="Q30:Q34" si="137">O30+P30</f>
        <v>10</v>
      </c>
      <c r="R30" s="20">
        <v>10</v>
      </c>
      <c r="S30" s="20">
        <v>16</v>
      </c>
      <c r="T30" s="20">
        <v>13</v>
      </c>
      <c r="U30" s="20">
        <v>3</v>
      </c>
      <c r="V30" s="20">
        <f t="shared" ref="V30:V34" si="138">T30+U30</f>
        <v>16</v>
      </c>
      <c r="W30" s="20">
        <v>2</v>
      </c>
      <c r="X30" s="20">
        <v>4</v>
      </c>
      <c r="Y30" s="20">
        <v>2</v>
      </c>
      <c r="Z30" s="20">
        <v>0</v>
      </c>
      <c r="AA30" s="20">
        <f t="shared" ref="AA30:AA34" si="139">Y30+Z30</f>
        <v>2</v>
      </c>
      <c r="AB30" s="20">
        <v>2</v>
      </c>
      <c r="AC30" s="20">
        <v>19</v>
      </c>
      <c r="AD30" s="20">
        <v>0</v>
      </c>
      <c r="AE30" s="20">
        <v>1</v>
      </c>
      <c r="AF30" s="20">
        <f t="shared" ref="AF30:AF34" si="140">AD30+AE30</f>
        <v>1</v>
      </c>
      <c r="AG30" s="20">
        <v>1</v>
      </c>
      <c r="AH30" s="20">
        <v>2</v>
      </c>
      <c r="AI30" s="20">
        <v>0</v>
      </c>
      <c r="AJ30" s="20">
        <v>0</v>
      </c>
      <c r="AK30" s="20">
        <f t="shared" ref="AK30:AK34" si="141">AI30+AJ30</f>
        <v>0</v>
      </c>
      <c r="AL30" s="20">
        <v>0</v>
      </c>
      <c r="AM30" s="20">
        <v>0</v>
      </c>
      <c r="AN30" s="20">
        <v>0</v>
      </c>
      <c r="AO30" s="20">
        <v>0</v>
      </c>
      <c r="AP30" s="20">
        <f t="shared" ref="AP30:AP34" si="142">AN30+AO30</f>
        <v>0</v>
      </c>
      <c r="AQ30" s="20">
        <v>0</v>
      </c>
      <c r="AR30" s="20">
        <v>0</v>
      </c>
      <c r="AS30" s="20">
        <v>0</v>
      </c>
      <c r="AT30" s="20">
        <v>0</v>
      </c>
      <c r="AU30" s="20">
        <f t="shared" ref="AU30:AU34" si="143">AS30+AT30</f>
        <v>0</v>
      </c>
      <c r="AV30" s="20">
        <v>0</v>
      </c>
      <c r="AW30" s="20">
        <v>0</v>
      </c>
      <c r="AX30" s="20">
        <v>0</v>
      </c>
      <c r="AY30" s="20">
        <v>0</v>
      </c>
      <c r="AZ30" s="20">
        <f t="shared" ref="AZ30:AZ34" si="144">AX30+AY30</f>
        <v>0</v>
      </c>
      <c r="BA30" s="20">
        <v>0</v>
      </c>
      <c r="BB30" s="20">
        <v>0</v>
      </c>
      <c r="BC30" s="20">
        <v>0</v>
      </c>
      <c r="BD30" s="20">
        <v>0</v>
      </c>
      <c r="BE30" s="20">
        <v>0</v>
      </c>
      <c r="BF30" s="22">
        <f t="shared" ref="BF30:BF35" si="145">C30+M30+R30+W30+AB30+AG30+AL30+AQ30+AV30+BA30+H30</f>
        <v>60</v>
      </c>
      <c r="BG30" s="22">
        <f t="shared" ref="BG30:BG35" si="146">D30+N30+S30+X30+AC30+AH30+AM30+AR30+AW30+BB30+I30</f>
        <v>82</v>
      </c>
      <c r="BH30" s="22">
        <f t="shared" ref="BH30:BH35" si="147">E30+O30+T30+Y30+AD30+AI30+AN30+AS30+AX30+BC30+J30</f>
        <v>47</v>
      </c>
      <c r="BI30" s="22">
        <f t="shared" ref="BI30:BI35" si="148">F30+P30+U30+Z30+AE30+AJ30+AO30+AT30+AY30+BD30+K30</f>
        <v>16</v>
      </c>
      <c r="BJ30" s="22">
        <f t="shared" ref="BJ30:BJ35" si="149">G30+Q30+V30+AA30+AF30+AK30+AP30+AU30+AZ30+BE30+L30</f>
        <v>63</v>
      </c>
      <c r="BK30" s="23">
        <v>2</v>
      </c>
      <c r="BL30" s="22" t="str">
        <f t="shared" ref="BL30:BL34" si="150">IF(BK30=1,BH30,"0")</f>
        <v>0</v>
      </c>
      <c r="BM30" s="22" t="str">
        <f t="shared" ref="BM30:BM34" si="151">IF(BK30=1,BI30,"0")</f>
        <v>0</v>
      </c>
      <c r="BN30" s="22">
        <f t="shared" ref="BN30:BN34" si="152">BL30+BM30</f>
        <v>0</v>
      </c>
      <c r="BO30" s="22">
        <f t="shared" ref="BO30:BO34" si="153">IF(BK30=2,BH30,"0")</f>
        <v>47</v>
      </c>
      <c r="BP30" s="22">
        <f t="shared" ref="BP30:BP34" si="154">IF(BK30=2,BI30,"0")</f>
        <v>16</v>
      </c>
      <c r="BQ30" s="22">
        <f t="shared" ref="BQ30:BQ34" si="155">BO30+BP30</f>
        <v>63</v>
      </c>
      <c r="BR30" s="22" t="str">
        <f t="shared" ref="BR30:BR34" si="156">IF(BN30=2,BK30,"0")</f>
        <v>0</v>
      </c>
      <c r="BS30" s="22" t="str">
        <f t="shared" ref="BS30:BS34" si="157">IF(BN30=2,BL30,"0")</f>
        <v>0</v>
      </c>
      <c r="BT30" s="22">
        <f t="shared" ref="BT30:BT34" si="158">BR30+BS30</f>
        <v>0</v>
      </c>
    </row>
    <row r="31" spans="1:72" ht="23.25" customHeight="1" x14ac:dyDescent="0.3">
      <c r="A31" s="18"/>
      <c r="B31" s="19" t="s">
        <v>43</v>
      </c>
      <c r="C31" s="20">
        <v>15</v>
      </c>
      <c r="D31" s="20">
        <v>3</v>
      </c>
      <c r="E31" s="20">
        <v>11</v>
      </c>
      <c r="F31" s="20">
        <v>5</v>
      </c>
      <c r="G31" s="20">
        <f t="shared" si="136"/>
        <v>16</v>
      </c>
      <c r="H31" s="20">
        <v>0</v>
      </c>
      <c r="I31" s="20">
        <v>5</v>
      </c>
      <c r="J31" s="20">
        <v>4</v>
      </c>
      <c r="K31" s="20">
        <v>1</v>
      </c>
      <c r="L31" s="20">
        <f t="shared" ref="L31:L34" si="159">SUM(J31:K31)</f>
        <v>5</v>
      </c>
      <c r="M31" s="20">
        <v>8</v>
      </c>
      <c r="N31" s="20">
        <v>5</v>
      </c>
      <c r="O31" s="20">
        <v>5</v>
      </c>
      <c r="P31" s="20">
        <v>0</v>
      </c>
      <c r="Q31" s="20">
        <f t="shared" si="137"/>
        <v>5</v>
      </c>
      <c r="R31" s="20">
        <v>2</v>
      </c>
      <c r="S31" s="20">
        <v>11</v>
      </c>
      <c r="T31" s="20">
        <v>2</v>
      </c>
      <c r="U31" s="20">
        <v>1</v>
      </c>
      <c r="V31" s="20">
        <f t="shared" si="138"/>
        <v>3</v>
      </c>
      <c r="W31" s="20">
        <v>2</v>
      </c>
      <c r="X31" s="20">
        <v>5</v>
      </c>
      <c r="Y31" s="20">
        <v>1</v>
      </c>
      <c r="Z31" s="20">
        <v>0</v>
      </c>
      <c r="AA31" s="20">
        <f t="shared" si="139"/>
        <v>1</v>
      </c>
      <c r="AB31" s="20">
        <v>2</v>
      </c>
      <c r="AC31" s="20">
        <v>6</v>
      </c>
      <c r="AD31" s="20">
        <v>1</v>
      </c>
      <c r="AE31" s="20">
        <v>1</v>
      </c>
      <c r="AF31" s="20">
        <f t="shared" si="140"/>
        <v>2</v>
      </c>
      <c r="AG31" s="20">
        <v>1</v>
      </c>
      <c r="AH31" s="20">
        <v>1</v>
      </c>
      <c r="AI31" s="20">
        <v>0</v>
      </c>
      <c r="AJ31" s="20">
        <v>0</v>
      </c>
      <c r="AK31" s="20">
        <f t="shared" si="141"/>
        <v>0</v>
      </c>
      <c r="AL31" s="20">
        <v>0</v>
      </c>
      <c r="AM31" s="20">
        <v>0</v>
      </c>
      <c r="AN31" s="20">
        <v>0</v>
      </c>
      <c r="AO31" s="20">
        <v>0</v>
      </c>
      <c r="AP31" s="20">
        <f t="shared" si="142"/>
        <v>0</v>
      </c>
      <c r="AQ31" s="20">
        <v>0</v>
      </c>
      <c r="AR31" s="20">
        <v>0</v>
      </c>
      <c r="AS31" s="20">
        <v>0</v>
      </c>
      <c r="AT31" s="20">
        <v>0</v>
      </c>
      <c r="AU31" s="20">
        <f t="shared" si="143"/>
        <v>0</v>
      </c>
      <c r="AV31" s="20">
        <v>0</v>
      </c>
      <c r="AW31" s="20">
        <v>1</v>
      </c>
      <c r="AX31" s="20">
        <v>0</v>
      </c>
      <c r="AY31" s="20">
        <v>0</v>
      </c>
      <c r="AZ31" s="20">
        <f t="shared" si="144"/>
        <v>0</v>
      </c>
      <c r="BA31" s="20">
        <v>0</v>
      </c>
      <c r="BB31" s="20">
        <v>0</v>
      </c>
      <c r="BC31" s="20">
        <v>0</v>
      </c>
      <c r="BD31" s="20">
        <v>0</v>
      </c>
      <c r="BE31" s="20">
        <v>0</v>
      </c>
      <c r="BF31" s="22">
        <f t="shared" si="145"/>
        <v>30</v>
      </c>
      <c r="BG31" s="22">
        <f t="shared" si="146"/>
        <v>37</v>
      </c>
      <c r="BH31" s="22">
        <f t="shared" si="147"/>
        <v>24</v>
      </c>
      <c r="BI31" s="22">
        <f t="shared" si="148"/>
        <v>8</v>
      </c>
      <c r="BJ31" s="22">
        <f t="shared" si="149"/>
        <v>32</v>
      </c>
      <c r="BK31" s="23">
        <v>2</v>
      </c>
      <c r="BL31" s="22" t="str">
        <f t="shared" si="150"/>
        <v>0</v>
      </c>
      <c r="BM31" s="22" t="str">
        <f t="shared" si="151"/>
        <v>0</v>
      </c>
      <c r="BN31" s="22">
        <f t="shared" si="152"/>
        <v>0</v>
      </c>
      <c r="BO31" s="22">
        <f t="shared" si="153"/>
        <v>24</v>
      </c>
      <c r="BP31" s="22">
        <f t="shared" si="154"/>
        <v>8</v>
      </c>
      <c r="BQ31" s="22">
        <f t="shared" si="155"/>
        <v>32</v>
      </c>
      <c r="BR31" s="22" t="str">
        <f t="shared" si="156"/>
        <v>0</v>
      </c>
      <c r="BS31" s="22" t="str">
        <f t="shared" si="157"/>
        <v>0</v>
      </c>
      <c r="BT31" s="22">
        <f t="shared" si="158"/>
        <v>0</v>
      </c>
    </row>
    <row r="32" spans="1:72" ht="23.25" customHeight="1" x14ac:dyDescent="0.3">
      <c r="A32" s="18"/>
      <c r="B32" s="19" t="s">
        <v>44</v>
      </c>
      <c r="C32" s="20">
        <v>20</v>
      </c>
      <c r="D32" s="20">
        <v>5</v>
      </c>
      <c r="E32" s="20">
        <v>35</v>
      </c>
      <c r="F32" s="20">
        <v>11</v>
      </c>
      <c r="G32" s="20">
        <f t="shared" si="136"/>
        <v>46</v>
      </c>
      <c r="H32" s="20">
        <v>0</v>
      </c>
      <c r="I32" s="20">
        <v>5</v>
      </c>
      <c r="J32" s="20">
        <v>4</v>
      </c>
      <c r="K32" s="20">
        <v>1</v>
      </c>
      <c r="L32" s="20">
        <f t="shared" si="159"/>
        <v>5</v>
      </c>
      <c r="M32" s="20">
        <v>5</v>
      </c>
      <c r="N32" s="20">
        <f>6+9</f>
        <v>15</v>
      </c>
      <c r="O32" s="20">
        <v>3</v>
      </c>
      <c r="P32" s="20">
        <v>0</v>
      </c>
      <c r="Q32" s="20">
        <f t="shared" si="137"/>
        <v>3</v>
      </c>
      <c r="R32" s="20">
        <v>5</v>
      </c>
      <c r="S32" s="20">
        <v>14</v>
      </c>
      <c r="T32" s="20">
        <v>3</v>
      </c>
      <c r="U32" s="20">
        <v>4</v>
      </c>
      <c r="V32" s="20">
        <f t="shared" si="138"/>
        <v>7</v>
      </c>
      <c r="W32" s="20">
        <v>0</v>
      </c>
      <c r="X32" s="20">
        <v>0</v>
      </c>
      <c r="Y32" s="20">
        <v>0</v>
      </c>
      <c r="Z32" s="20">
        <v>0</v>
      </c>
      <c r="AA32" s="20">
        <f t="shared" si="139"/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f t="shared" si="140"/>
        <v>0</v>
      </c>
      <c r="AG32" s="20">
        <v>0</v>
      </c>
      <c r="AH32" s="20">
        <v>0</v>
      </c>
      <c r="AI32" s="20">
        <v>0</v>
      </c>
      <c r="AJ32" s="20">
        <v>0</v>
      </c>
      <c r="AK32" s="20">
        <f t="shared" si="141"/>
        <v>0</v>
      </c>
      <c r="AL32" s="20">
        <v>0</v>
      </c>
      <c r="AM32" s="20">
        <v>0</v>
      </c>
      <c r="AN32" s="20">
        <v>0</v>
      </c>
      <c r="AO32" s="20">
        <v>0</v>
      </c>
      <c r="AP32" s="20">
        <f t="shared" si="142"/>
        <v>0</v>
      </c>
      <c r="AQ32" s="20">
        <v>0</v>
      </c>
      <c r="AR32" s="20">
        <v>0</v>
      </c>
      <c r="AS32" s="20">
        <v>0</v>
      </c>
      <c r="AT32" s="20">
        <v>0</v>
      </c>
      <c r="AU32" s="20">
        <f t="shared" si="143"/>
        <v>0</v>
      </c>
      <c r="AV32" s="20">
        <v>0</v>
      </c>
      <c r="AW32" s="20">
        <v>0</v>
      </c>
      <c r="AX32" s="20">
        <v>0</v>
      </c>
      <c r="AY32" s="20">
        <v>0</v>
      </c>
      <c r="AZ32" s="20">
        <f t="shared" si="144"/>
        <v>0</v>
      </c>
      <c r="BA32" s="20">
        <v>0</v>
      </c>
      <c r="BB32" s="20">
        <v>0</v>
      </c>
      <c r="BC32" s="20">
        <v>0</v>
      </c>
      <c r="BD32" s="20">
        <v>0</v>
      </c>
      <c r="BE32" s="20">
        <v>0</v>
      </c>
      <c r="BF32" s="22">
        <f t="shared" si="145"/>
        <v>30</v>
      </c>
      <c r="BG32" s="22">
        <f t="shared" si="146"/>
        <v>39</v>
      </c>
      <c r="BH32" s="22">
        <f t="shared" si="147"/>
        <v>45</v>
      </c>
      <c r="BI32" s="22">
        <f t="shared" si="148"/>
        <v>16</v>
      </c>
      <c r="BJ32" s="22">
        <f t="shared" si="149"/>
        <v>61</v>
      </c>
      <c r="BK32" s="23">
        <v>2</v>
      </c>
      <c r="BL32" s="22" t="str">
        <f t="shared" si="150"/>
        <v>0</v>
      </c>
      <c r="BM32" s="22" t="str">
        <f t="shared" si="151"/>
        <v>0</v>
      </c>
      <c r="BN32" s="22">
        <f t="shared" si="152"/>
        <v>0</v>
      </c>
      <c r="BO32" s="22">
        <f t="shared" si="153"/>
        <v>45</v>
      </c>
      <c r="BP32" s="22">
        <f t="shared" si="154"/>
        <v>16</v>
      </c>
      <c r="BQ32" s="22">
        <f t="shared" si="155"/>
        <v>61</v>
      </c>
      <c r="BR32" s="22" t="str">
        <f t="shared" si="156"/>
        <v>0</v>
      </c>
      <c r="BS32" s="22" t="str">
        <f t="shared" si="157"/>
        <v>0</v>
      </c>
      <c r="BT32" s="22">
        <f t="shared" si="158"/>
        <v>0</v>
      </c>
    </row>
    <row r="33" spans="1:72" s="31" customFormat="1" ht="23.25" customHeight="1" x14ac:dyDescent="0.2">
      <c r="A33" s="29"/>
      <c r="B33" s="30" t="s">
        <v>45</v>
      </c>
      <c r="C33" s="20">
        <v>15</v>
      </c>
      <c r="D33" s="20">
        <v>3</v>
      </c>
      <c r="E33" s="20">
        <v>13</v>
      </c>
      <c r="F33" s="20">
        <v>3</v>
      </c>
      <c r="G33" s="20">
        <f t="shared" si="136"/>
        <v>16</v>
      </c>
      <c r="H33" s="20">
        <v>0</v>
      </c>
      <c r="I33" s="20">
        <f>3+1</f>
        <v>4</v>
      </c>
      <c r="J33" s="20">
        <v>0</v>
      </c>
      <c r="K33" s="20">
        <v>1</v>
      </c>
      <c r="L33" s="20">
        <f t="shared" si="159"/>
        <v>1</v>
      </c>
      <c r="M33" s="20">
        <v>8</v>
      </c>
      <c r="N33" s="20">
        <f>4+6</f>
        <v>10</v>
      </c>
      <c r="O33" s="20">
        <v>0</v>
      </c>
      <c r="P33" s="20">
        <v>1</v>
      </c>
      <c r="Q33" s="20">
        <f t="shared" si="137"/>
        <v>1</v>
      </c>
      <c r="R33" s="20">
        <v>2</v>
      </c>
      <c r="S33" s="20">
        <v>4</v>
      </c>
      <c r="T33" s="20">
        <v>2</v>
      </c>
      <c r="U33" s="20">
        <v>4</v>
      </c>
      <c r="V33" s="20">
        <f t="shared" si="138"/>
        <v>6</v>
      </c>
      <c r="W33" s="20">
        <v>2</v>
      </c>
      <c r="X33" s="20">
        <v>1</v>
      </c>
      <c r="Y33" s="20">
        <v>0</v>
      </c>
      <c r="Z33" s="20">
        <v>0</v>
      </c>
      <c r="AA33" s="20">
        <f t="shared" si="139"/>
        <v>0</v>
      </c>
      <c r="AB33" s="20">
        <v>2</v>
      </c>
      <c r="AC33" s="20">
        <v>1</v>
      </c>
      <c r="AD33" s="20">
        <v>0</v>
      </c>
      <c r="AE33" s="20">
        <v>1</v>
      </c>
      <c r="AF33" s="20">
        <f t="shared" si="140"/>
        <v>1</v>
      </c>
      <c r="AG33" s="20">
        <v>1</v>
      </c>
      <c r="AH33" s="20">
        <v>0</v>
      </c>
      <c r="AI33" s="20">
        <v>0</v>
      </c>
      <c r="AJ33" s="20">
        <v>0</v>
      </c>
      <c r="AK33" s="20">
        <f t="shared" si="141"/>
        <v>0</v>
      </c>
      <c r="AL33" s="20">
        <v>0</v>
      </c>
      <c r="AM33" s="20">
        <v>0</v>
      </c>
      <c r="AN33" s="20">
        <v>0</v>
      </c>
      <c r="AO33" s="20">
        <v>0</v>
      </c>
      <c r="AP33" s="20">
        <f t="shared" si="142"/>
        <v>0</v>
      </c>
      <c r="AQ33" s="20">
        <v>0</v>
      </c>
      <c r="AR33" s="20">
        <v>0</v>
      </c>
      <c r="AS33" s="20">
        <v>0</v>
      </c>
      <c r="AT33" s="20">
        <v>0</v>
      </c>
      <c r="AU33" s="20">
        <f t="shared" si="143"/>
        <v>0</v>
      </c>
      <c r="AV33" s="20">
        <v>0</v>
      </c>
      <c r="AW33" s="20">
        <v>0</v>
      </c>
      <c r="AX33" s="20">
        <v>1</v>
      </c>
      <c r="AY33" s="20">
        <v>0</v>
      </c>
      <c r="AZ33" s="20">
        <f t="shared" si="144"/>
        <v>1</v>
      </c>
      <c r="BA33" s="20">
        <v>0</v>
      </c>
      <c r="BB33" s="20">
        <v>0</v>
      </c>
      <c r="BC33" s="20">
        <v>0</v>
      </c>
      <c r="BD33" s="20">
        <v>0</v>
      </c>
      <c r="BE33" s="20">
        <v>0</v>
      </c>
      <c r="BF33" s="22">
        <f t="shared" si="145"/>
        <v>30</v>
      </c>
      <c r="BG33" s="22">
        <f t="shared" si="146"/>
        <v>23</v>
      </c>
      <c r="BH33" s="22">
        <f t="shared" si="147"/>
        <v>16</v>
      </c>
      <c r="BI33" s="22">
        <f t="shared" si="148"/>
        <v>10</v>
      </c>
      <c r="BJ33" s="22">
        <f t="shared" si="149"/>
        <v>26</v>
      </c>
      <c r="BK33" s="23">
        <v>2</v>
      </c>
      <c r="BL33" s="22" t="str">
        <f t="shared" si="150"/>
        <v>0</v>
      </c>
      <c r="BM33" s="22" t="str">
        <f t="shared" si="151"/>
        <v>0</v>
      </c>
      <c r="BN33" s="22">
        <f t="shared" si="152"/>
        <v>0</v>
      </c>
      <c r="BO33" s="22">
        <f t="shared" si="153"/>
        <v>16</v>
      </c>
      <c r="BP33" s="22">
        <f t="shared" si="154"/>
        <v>10</v>
      </c>
      <c r="BQ33" s="22">
        <f t="shared" si="155"/>
        <v>26</v>
      </c>
      <c r="BR33" s="22" t="str">
        <f t="shared" si="156"/>
        <v>0</v>
      </c>
      <c r="BS33" s="22" t="str">
        <f t="shared" si="157"/>
        <v>0</v>
      </c>
      <c r="BT33" s="22">
        <f t="shared" si="158"/>
        <v>0</v>
      </c>
    </row>
    <row r="34" spans="1:72" ht="23.25" customHeight="1" x14ac:dyDescent="0.3">
      <c r="A34" s="18"/>
      <c r="B34" s="19" t="s">
        <v>46</v>
      </c>
      <c r="C34" s="20">
        <v>35</v>
      </c>
      <c r="D34" s="20">
        <v>0</v>
      </c>
      <c r="E34" s="20">
        <v>13</v>
      </c>
      <c r="F34" s="20">
        <v>10</v>
      </c>
      <c r="G34" s="20">
        <f t="shared" si="136"/>
        <v>23</v>
      </c>
      <c r="H34" s="20">
        <v>0</v>
      </c>
      <c r="I34" s="20">
        <f>5+2</f>
        <v>7</v>
      </c>
      <c r="J34" s="20">
        <f>1+1</f>
        <v>2</v>
      </c>
      <c r="K34" s="20">
        <v>2</v>
      </c>
      <c r="L34" s="20">
        <f t="shared" si="159"/>
        <v>4</v>
      </c>
      <c r="M34" s="20">
        <v>10</v>
      </c>
      <c r="N34" s="20">
        <f>12+14</f>
        <v>26</v>
      </c>
      <c r="O34" s="20">
        <v>9</v>
      </c>
      <c r="P34" s="20">
        <v>6</v>
      </c>
      <c r="Q34" s="20">
        <f t="shared" si="137"/>
        <v>15</v>
      </c>
      <c r="R34" s="20">
        <v>4</v>
      </c>
      <c r="S34" s="20">
        <v>13</v>
      </c>
      <c r="T34" s="20">
        <v>4</v>
      </c>
      <c r="U34" s="20">
        <v>10</v>
      </c>
      <c r="V34" s="20">
        <f t="shared" si="138"/>
        <v>14</v>
      </c>
      <c r="W34" s="20">
        <v>4</v>
      </c>
      <c r="X34" s="20">
        <v>1</v>
      </c>
      <c r="Y34" s="20">
        <v>1</v>
      </c>
      <c r="Z34" s="20">
        <v>0</v>
      </c>
      <c r="AA34" s="20">
        <f t="shared" si="139"/>
        <v>1</v>
      </c>
      <c r="AB34" s="20">
        <v>4</v>
      </c>
      <c r="AC34" s="20">
        <v>2</v>
      </c>
      <c r="AD34" s="20">
        <v>0</v>
      </c>
      <c r="AE34" s="20">
        <v>1</v>
      </c>
      <c r="AF34" s="20">
        <f t="shared" si="140"/>
        <v>1</v>
      </c>
      <c r="AG34" s="20">
        <v>3</v>
      </c>
      <c r="AH34" s="20">
        <v>1</v>
      </c>
      <c r="AI34" s="20">
        <v>0</v>
      </c>
      <c r="AJ34" s="20">
        <v>1</v>
      </c>
      <c r="AK34" s="20">
        <f t="shared" si="141"/>
        <v>1</v>
      </c>
      <c r="AL34" s="20">
        <v>0</v>
      </c>
      <c r="AM34" s="20">
        <v>0</v>
      </c>
      <c r="AN34" s="20">
        <v>0</v>
      </c>
      <c r="AO34" s="20">
        <v>0</v>
      </c>
      <c r="AP34" s="20">
        <f t="shared" si="142"/>
        <v>0</v>
      </c>
      <c r="AQ34" s="20">
        <v>0</v>
      </c>
      <c r="AR34" s="20">
        <v>0</v>
      </c>
      <c r="AS34" s="20">
        <v>0</v>
      </c>
      <c r="AT34" s="20">
        <v>0</v>
      </c>
      <c r="AU34" s="20">
        <f t="shared" si="143"/>
        <v>0</v>
      </c>
      <c r="AV34" s="20">
        <v>0</v>
      </c>
      <c r="AW34" s="20">
        <v>0</v>
      </c>
      <c r="AX34" s="20">
        <v>0</v>
      </c>
      <c r="AY34" s="20">
        <v>0</v>
      </c>
      <c r="AZ34" s="20">
        <f t="shared" si="144"/>
        <v>0</v>
      </c>
      <c r="BA34" s="20">
        <v>0</v>
      </c>
      <c r="BB34" s="20">
        <v>0</v>
      </c>
      <c r="BC34" s="20">
        <v>0</v>
      </c>
      <c r="BD34" s="20">
        <v>0</v>
      </c>
      <c r="BE34" s="20">
        <v>0</v>
      </c>
      <c r="BF34" s="22">
        <f t="shared" si="145"/>
        <v>60</v>
      </c>
      <c r="BG34" s="22">
        <f t="shared" si="146"/>
        <v>50</v>
      </c>
      <c r="BH34" s="22">
        <f t="shared" si="147"/>
        <v>29</v>
      </c>
      <c r="BI34" s="22">
        <f t="shared" si="148"/>
        <v>30</v>
      </c>
      <c r="BJ34" s="22">
        <f t="shared" si="149"/>
        <v>59</v>
      </c>
      <c r="BK34" s="23">
        <v>2</v>
      </c>
      <c r="BL34" s="22" t="str">
        <f t="shared" si="150"/>
        <v>0</v>
      </c>
      <c r="BM34" s="22" t="str">
        <f t="shared" si="151"/>
        <v>0</v>
      </c>
      <c r="BN34" s="22">
        <f t="shared" si="152"/>
        <v>0</v>
      </c>
      <c r="BO34" s="22">
        <f t="shared" si="153"/>
        <v>29</v>
      </c>
      <c r="BP34" s="22">
        <f t="shared" si="154"/>
        <v>30</v>
      </c>
      <c r="BQ34" s="22">
        <f t="shared" si="155"/>
        <v>59</v>
      </c>
      <c r="BR34" s="22" t="str">
        <f t="shared" si="156"/>
        <v>0</v>
      </c>
      <c r="BS34" s="22" t="str">
        <f t="shared" si="157"/>
        <v>0</v>
      </c>
      <c r="BT34" s="22">
        <f t="shared" si="158"/>
        <v>0</v>
      </c>
    </row>
    <row r="35" spans="1:72" s="2" customFormat="1" ht="23.25" customHeight="1" x14ac:dyDescent="0.3">
      <c r="A35" s="4"/>
      <c r="B35" s="21" t="s">
        <v>34</v>
      </c>
      <c r="C35" s="22">
        <f>SUM(C30:C34)</f>
        <v>120</v>
      </c>
      <c r="D35" s="22">
        <f t="shared" ref="D35:AP35" si="160">SUM(D30:D34)</f>
        <v>15</v>
      </c>
      <c r="E35" s="22">
        <f t="shared" si="160"/>
        <v>86</v>
      </c>
      <c r="F35" s="22">
        <f t="shared" si="160"/>
        <v>36</v>
      </c>
      <c r="G35" s="22">
        <f t="shared" si="160"/>
        <v>122</v>
      </c>
      <c r="H35" s="22">
        <f t="shared" si="160"/>
        <v>0</v>
      </c>
      <c r="I35" s="22">
        <f t="shared" si="160"/>
        <v>38</v>
      </c>
      <c r="J35" s="22">
        <f t="shared" si="160"/>
        <v>20</v>
      </c>
      <c r="K35" s="22">
        <f t="shared" si="160"/>
        <v>8</v>
      </c>
      <c r="L35" s="22">
        <f t="shared" si="160"/>
        <v>28</v>
      </c>
      <c r="M35" s="22">
        <f t="shared" si="160"/>
        <v>41</v>
      </c>
      <c r="N35" s="22">
        <f t="shared" si="160"/>
        <v>76</v>
      </c>
      <c r="O35" s="22">
        <f t="shared" si="160"/>
        <v>25</v>
      </c>
      <c r="P35" s="22">
        <f t="shared" si="160"/>
        <v>9</v>
      </c>
      <c r="Q35" s="22">
        <f t="shared" si="160"/>
        <v>34</v>
      </c>
      <c r="R35" s="22">
        <f t="shared" si="160"/>
        <v>23</v>
      </c>
      <c r="S35" s="22">
        <f t="shared" si="160"/>
        <v>58</v>
      </c>
      <c r="T35" s="22">
        <f t="shared" si="160"/>
        <v>24</v>
      </c>
      <c r="U35" s="22">
        <f t="shared" si="160"/>
        <v>22</v>
      </c>
      <c r="V35" s="22">
        <f t="shared" si="160"/>
        <v>46</v>
      </c>
      <c r="W35" s="22">
        <f t="shared" si="160"/>
        <v>10</v>
      </c>
      <c r="X35" s="22">
        <f t="shared" si="160"/>
        <v>11</v>
      </c>
      <c r="Y35" s="22">
        <f t="shared" si="160"/>
        <v>4</v>
      </c>
      <c r="Z35" s="22">
        <f t="shared" si="160"/>
        <v>0</v>
      </c>
      <c r="AA35" s="22">
        <f t="shared" si="160"/>
        <v>4</v>
      </c>
      <c r="AB35" s="22">
        <f t="shared" si="160"/>
        <v>10</v>
      </c>
      <c r="AC35" s="22">
        <f t="shared" si="160"/>
        <v>28</v>
      </c>
      <c r="AD35" s="22">
        <f t="shared" si="160"/>
        <v>1</v>
      </c>
      <c r="AE35" s="22">
        <f t="shared" si="160"/>
        <v>4</v>
      </c>
      <c r="AF35" s="22">
        <f t="shared" si="160"/>
        <v>5</v>
      </c>
      <c r="AG35" s="22">
        <f t="shared" si="160"/>
        <v>6</v>
      </c>
      <c r="AH35" s="22">
        <f t="shared" si="160"/>
        <v>4</v>
      </c>
      <c r="AI35" s="22">
        <f t="shared" si="160"/>
        <v>0</v>
      </c>
      <c r="AJ35" s="22">
        <f t="shared" si="160"/>
        <v>1</v>
      </c>
      <c r="AK35" s="22">
        <f t="shared" si="160"/>
        <v>1</v>
      </c>
      <c r="AL35" s="22">
        <f t="shared" si="160"/>
        <v>0</v>
      </c>
      <c r="AM35" s="22">
        <f t="shared" si="160"/>
        <v>0</v>
      </c>
      <c r="AN35" s="22">
        <f t="shared" si="160"/>
        <v>0</v>
      </c>
      <c r="AO35" s="22">
        <f t="shared" si="160"/>
        <v>0</v>
      </c>
      <c r="AP35" s="22">
        <f t="shared" si="160"/>
        <v>0</v>
      </c>
      <c r="AQ35" s="22">
        <f t="shared" ref="AQ35:BE35" si="161">SUM(AQ30:AQ34)</f>
        <v>0</v>
      </c>
      <c r="AR35" s="22">
        <f t="shared" si="161"/>
        <v>0</v>
      </c>
      <c r="AS35" s="22">
        <f t="shared" si="161"/>
        <v>0</v>
      </c>
      <c r="AT35" s="22">
        <f t="shared" si="161"/>
        <v>0</v>
      </c>
      <c r="AU35" s="22">
        <f t="shared" si="161"/>
        <v>0</v>
      </c>
      <c r="AV35" s="22">
        <f t="shared" si="161"/>
        <v>0</v>
      </c>
      <c r="AW35" s="22">
        <f t="shared" si="161"/>
        <v>1</v>
      </c>
      <c r="AX35" s="22">
        <f t="shared" si="161"/>
        <v>1</v>
      </c>
      <c r="AY35" s="22">
        <f t="shared" si="161"/>
        <v>0</v>
      </c>
      <c r="AZ35" s="22">
        <f t="shared" si="161"/>
        <v>1</v>
      </c>
      <c r="BA35" s="22">
        <f t="shared" si="161"/>
        <v>0</v>
      </c>
      <c r="BB35" s="22">
        <f t="shared" si="161"/>
        <v>0</v>
      </c>
      <c r="BC35" s="22">
        <f t="shared" si="161"/>
        <v>0</v>
      </c>
      <c r="BD35" s="22">
        <f t="shared" si="161"/>
        <v>0</v>
      </c>
      <c r="BE35" s="22">
        <f t="shared" si="161"/>
        <v>0</v>
      </c>
      <c r="BF35" s="22">
        <f t="shared" si="145"/>
        <v>210</v>
      </c>
      <c r="BG35" s="22">
        <f t="shared" si="146"/>
        <v>231</v>
      </c>
      <c r="BH35" s="22">
        <f t="shared" si="147"/>
        <v>161</v>
      </c>
      <c r="BI35" s="22">
        <f t="shared" si="148"/>
        <v>80</v>
      </c>
      <c r="BJ35" s="22">
        <f t="shared" si="149"/>
        <v>241</v>
      </c>
      <c r="BK35" s="23"/>
      <c r="BL35" s="22">
        <f t="shared" ref="BL35:BQ35" si="162">SUM(BL30:BL34)</f>
        <v>0</v>
      </c>
      <c r="BM35" s="22">
        <f t="shared" si="162"/>
        <v>0</v>
      </c>
      <c r="BN35" s="22">
        <f t="shared" si="162"/>
        <v>0</v>
      </c>
      <c r="BO35" s="22">
        <f>SUM(BO30:BO34)</f>
        <v>161</v>
      </c>
      <c r="BP35" s="22">
        <f>SUM(BP30:BP34)</f>
        <v>80</v>
      </c>
      <c r="BQ35" s="22">
        <f t="shared" si="162"/>
        <v>241</v>
      </c>
      <c r="BR35" s="22">
        <f>SUM(BR30:BR34)</f>
        <v>0</v>
      </c>
      <c r="BS35" s="22">
        <f>SUM(BS30:BS34)</f>
        <v>0</v>
      </c>
      <c r="BT35" s="22">
        <f t="shared" ref="BT35" si="163">SUM(BT30:BT34)</f>
        <v>0</v>
      </c>
    </row>
    <row r="36" spans="1:72" s="2" customFormat="1" ht="23.25" customHeight="1" x14ac:dyDescent="0.3">
      <c r="A36" s="4"/>
      <c r="B36" s="5" t="s">
        <v>47</v>
      </c>
      <c r="C36" s="57"/>
      <c r="D36" s="57"/>
      <c r="E36" s="57"/>
      <c r="F36" s="57"/>
      <c r="G36" s="20"/>
      <c r="H36" s="20"/>
      <c r="I36" s="20"/>
      <c r="J36" s="20"/>
      <c r="K36" s="20"/>
      <c r="L36" s="20"/>
      <c r="M36" s="20"/>
      <c r="N36" s="20"/>
      <c r="O36" s="20"/>
      <c r="P36" s="20"/>
      <c r="Q36" s="20"/>
      <c r="R36" s="57"/>
      <c r="S36" s="57"/>
      <c r="T36" s="57"/>
      <c r="U36" s="57"/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20"/>
      <c r="AH36" s="20"/>
      <c r="AI36" s="20"/>
      <c r="AJ36" s="20"/>
      <c r="AK36" s="20"/>
      <c r="AL36" s="57"/>
      <c r="AM36" s="57"/>
      <c r="AN36" s="57"/>
      <c r="AO36" s="57"/>
      <c r="AP36" s="20"/>
      <c r="AQ36" s="20"/>
      <c r="AR36" s="20"/>
      <c r="AS36" s="20"/>
      <c r="AT36" s="20"/>
      <c r="AU36" s="20"/>
      <c r="AV36" s="20"/>
      <c r="AW36" s="20"/>
      <c r="AX36" s="20"/>
      <c r="AY36" s="20"/>
      <c r="AZ36" s="20"/>
      <c r="BA36" s="20"/>
      <c r="BB36" s="20"/>
      <c r="BC36" s="20"/>
      <c r="BD36" s="20"/>
      <c r="BE36" s="20"/>
      <c r="BF36" s="20"/>
      <c r="BG36" s="20"/>
      <c r="BH36" s="20"/>
      <c r="BI36" s="20"/>
      <c r="BJ36" s="20"/>
      <c r="BK36" s="114"/>
      <c r="BL36" s="20"/>
      <c r="BM36" s="20"/>
      <c r="BN36" s="20"/>
      <c r="BO36" s="20"/>
      <c r="BP36" s="20"/>
      <c r="BQ36" s="20"/>
      <c r="BR36" s="20"/>
      <c r="BS36" s="20"/>
      <c r="BT36" s="20"/>
    </row>
    <row r="37" spans="1:72" s="2" customFormat="1" ht="23.25" customHeight="1" x14ac:dyDescent="0.3">
      <c r="A37" s="4"/>
      <c r="B37" s="81" t="s">
        <v>48</v>
      </c>
      <c r="C37" s="20">
        <v>5</v>
      </c>
      <c r="D37" s="20">
        <v>1</v>
      </c>
      <c r="E37" s="20">
        <v>11</v>
      </c>
      <c r="F37" s="20">
        <v>11</v>
      </c>
      <c r="G37" s="20">
        <f>E37+F37</f>
        <v>22</v>
      </c>
      <c r="H37" s="20">
        <v>0</v>
      </c>
      <c r="I37" s="20">
        <v>5</v>
      </c>
      <c r="J37" s="20">
        <v>1</v>
      </c>
      <c r="K37" s="20">
        <v>4</v>
      </c>
      <c r="L37" s="20">
        <f>SUM(J37:K37)</f>
        <v>5</v>
      </c>
      <c r="M37" s="20">
        <v>2</v>
      </c>
      <c r="N37" s="20">
        <v>2</v>
      </c>
      <c r="O37" s="20">
        <v>0</v>
      </c>
      <c r="P37" s="20">
        <v>1</v>
      </c>
      <c r="Q37" s="20">
        <f>O37+P37</f>
        <v>1</v>
      </c>
      <c r="R37" s="20">
        <v>10</v>
      </c>
      <c r="S37" s="20">
        <v>5</v>
      </c>
      <c r="T37" s="20">
        <v>3</v>
      </c>
      <c r="U37" s="20">
        <v>9</v>
      </c>
      <c r="V37" s="20">
        <f>T37+U37</f>
        <v>12</v>
      </c>
      <c r="W37" s="20">
        <v>10</v>
      </c>
      <c r="X37" s="20">
        <v>4</v>
      </c>
      <c r="Y37" s="20">
        <v>0</v>
      </c>
      <c r="Z37" s="20">
        <v>0</v>
      </c>
      <c r="AA37" s="20">
        <f>Y37+Z37</f>
        <v>0</v>
      </c>
      <c r="AB37" s="20">
        <v>2</v>
      </c>
      <c r="AC37" s="20">
        <v>37</v>
      </c>
      <c r="AD37" s="20">
        <v>1</v>
      </c>
      <c r="AE37" s="20">
        <v>5</v>
      </c>
      <c r="AF37" s="20">
        <f>AD37+AE37</f>
        <v>6</v>
      </c>
      <c r="AG37" s="20">
        <v>1</v>
      </c>
      <c r="AH37" s="20">
        <v>0</v>
      </c>
      <c r="AI37" s="20">
        <v>2</v>
      </c>
      <c r="AJ37" s="20">
        <v>0</v>
      </c>
      <c r="AK37" s="20">
        <f>AI37+AJ37</f>
        <v>2</v>
      </c>
      <c r="AL37" s="20">
        <v>0</v>
      </c>
      <c r="AM37" s="20">
        <v>0</v>
      </c>
      <c r="AN37" s="20">
        <v>0</v>
      </c>
      <c r="AO37" s="20">
        <v>0</v>
      </c>
      <c r="AP37" s="20">
        <f>AN37+AO37</f>
        <v>0</v>
      </c>
      <c r="AQ37" s="20">
        <v>0</v>
      </c>
      <c r="AR37" s="20">
        <v>0</v>
      </c>
      <c r="AS37" s="20">
        <v>0</v>
      </c>
      <c r="AT37" s="20">
        <v>0</v>
      </c>
      <c r="AU37" s="20">
        <f>SUM(AS37:AT37)</f>
        <v>0</v>
      </c>
      <c r="AV37" s="20">
        <v>0</v>
      </c>
      <c r="AW37" s="20">
        <v>0</v>
      </c>
      <c r="AX37" s="20">
        <v>4</v>
      </c>
      <c r="AY37" s="20">
        <v>0</v>
      </c>
      <c r="AZ37" s="20">
        <f>AX37+AY37</f>
        <v>4</v>
      </c>
      <c r="BA37" s="20">
        <v>0</v>
      </c>
      <c r="BB37" s="20">
        <v>0</v>
      </c>
      <c r="BC37" s="20">
        <v>0</v>
      </c>
      <c r="BD37" s="20">
        <v>0</v>
      </c>
      <c r="BE37" s="20">
        <f>BC37+BD37</f>
        <v>0</v>
      </c>
      <c r="BF37" s="22">
        <f t="shared" ref="BF37:BF39" si="164">C37+M37+R37+W37+AB37+AG37+AL37+AQ37+AV37+BA37+H37</f>
        <v>30</v>
      </c>
      <c r="BG37" s="22">
        <f t="shared" ref="BG37:BG39" si="165">D37+N37+S37+X37+AC37+AH37+AM37+AR37+AW37+BB37+I37</f>
        <v>54</v>
      </c>
      <c r="BH37" s="22">
        <f t="shared" ref="BH37:BH39" si="166">E37+O37+T37+Y37+AD37+AI37+AN37+AS37+AX37+BC37+J37</f>
        <v>22</v>
      </c>
      <c r="BI37" s="22">
        <f t="shared" ref="BI37:BI39" si="167">F37+P37+U37+Z37+AE37+AJ37+AO37+AT37+AY37+BD37+K37</f>
        <v>30</v>
      </c>
      <c r="BJ37" s="22">
        <f t="shared" ref="BJ37:BJ39" si="168">G37+Q37+V37+AA37+AF37+AK37+AP37+AU37+AZ37+BE37+L37</f>
        <v>52</v>
      </c>
      <c r="BK37" s="23">
        <v>2</v>
      </c>
      <c r="BL37" s="22" t="str">
        <f t="shared" ref="BL37:BL38" si="169">IF(BK37=1,BH37,"0")</f>
        <v>0</v>
      </c>
      <c r="BM37" s="22" t="str">
        <f t="shared" ref="BM37:BM38" si="170">IF(BK37=1,BI37,"0")</f>
        <v>0</v>
      </c>
      <c r="BN37" s="22">
        <f t="shared" ref="BN37:BN38" si="171">BL37+BM37</f>
        <v>0</v>
      </c>
      <c r="BO37" s="22">
        <f t="shared" ref="BO37:BO38" si="172">IF(BK37=2,BH37,"0")</f>
        <v>22</v>
      </c>
      <c r="BP37" s="22">
        <f t="shared" ref="BP37:BP38" si="173">IF(BK37=2,BI37,"0")</f>
        <v>30</v>
      </c>
      <c r="BQ37" s="22">
        <f t="shared" ref="BQ37:BQ38" si="174">BO37+BP37</f>
        <v>52</v>
      </c>
      <c r="BR37" s="22" t="str">
        <f t="shared" ref="BR37:BR38" si="175">IF(BN37=2,BK37,"0")</f>
        <v>0</v>
      </c>
      <c r="BS37" s="22" t="str">
        <f t="shared" ref="BS37:BS38" si="176">IF(BN37=2,BL37,"0")</f>
        <v>0</v>
      </c>
      <c r="BT37" s="22">
        <f t="shared" ref="BT37:BT38" si="177">BR37+BS37</f>
        <v>0</v>
      </c>
    </row>
    <row r="38" spans="1:72" s="2" customFormat="1" ht="23.25" customHeight="1" x14ac:dyDescent="0.3">
      <c r="A38" s="4"/>
      <c r="B38" s="19" t="s">
        <v>49</v>
      </c>
      <c r="C38" s="20">
        <v>7</v>
      </c>
      <c r="D38" s="20">
        <v>0</v>
      </c>
      <c r="E38" s="20">
        <v>10</v>
      </c>
      <c r="F38" s="20">
        <v>10</v>
      </c>
      <c r="G38" s="20">
        <f>E38+F38</f>
        <v>20</v>
      </c>
      <c r="H38" s="20">
        <v>0</v>
      </c>
      <c r="I38" s="20">
        <v>13</v>
      </c>
      <c r="J38" s="20">
        <v>7</v>
      </c>
      <c r="K38" s="20">
        <v>3</v>
      </c>
      <c r="L38" s="20">
        <f t="shared" ref="L38" si="178">SUM(J38:K38)</f>
        <v>10</v>
      </c>
      <c r="M38" s="20">
        <v>8</v>
      </c>
      <c r="N38" s="20">
        <v>1</v>
      </c>
      <c r="O38" s="20">
        <v>0</v>
      </c>
      <c r="P38" s="20">
        <v>1</v>
      </c>
      <c r="Q38" s="20">
        <f>O38+P38</f>
        <v>1</v>
      </c>
      <c r="R38" s="20">
        <v>15</v>
      </c>
      <c r="S38" s="20">
        <v>22</v>
      </c>
      <c r="T38" s="20">
        <v>7</v>
      </c>
      <c r="U38" s="20">
        <v>10</v>
      </c>
      <c r="V38" s="20">
        <f>T38+U38</f>
        <v>17</v>
      </c>
      <c r="W38" s="20">
        <v>20</v>
      </c>
      <c r="X38" s="20">
        <v>7</v>
      </c>
      <c r="Y38" s="20">
        <v>2</v>
      </c>
      <c r="Z38" s="20">
        <v>3</v>
      </c>
      <c r="AA38" s="20">
        <f>Y38+Z38</f>
        <v>5</v>
      </c>
      <c r="AB38" s="20">
        <v>0</v>
      </c>
      <c r="AC38" s="20">
        <v>14</v>
      </c>
      <c r="AD38" s="20">
        <v>2</v>
      </c>
      <c r="AE38" s="20">
        <v>1</v>
      </c>
      <c r="AF38" s="20">
        <f>AD38+AE38</f>
        <v>3</v>
      </c>
      <c r="AG38" s="20">
        <v>10</v>
      </c>
      <c r="AH38" s="20">
        <v>4</v>
      </c>
      <c r="AI38" s="20">
        <v>0</v>
      </c>
      <c r="AJ38" s="20">
        <v>0</v>
      </c>
      <c r="AK38" s="20">
        <f>AI38+AJ38</f>
        <v>0</v>
      </c>
      <c r="AL38" s="20">
        <v>0</v>
      </c>
      <c r="AM38" s="20">
        <v>0</v>
      </c>
      <c r="AN38" s="20">
        <v>0</v>
      </c>
      <c r="AO38" s="20">
        <v>0</v>
      </c>
      <c r="AP38" s="20">
        <f>AN38+AO38</f>
        <v>0</v>
      </c>
      <c r="AQ38" s="20">
        <v>0</v>
      </c>
      <c r="AR38" s="20">
        <v>2</v>
      </c>
      <c r="AS38" s="20">
        <v>0</v>
      </c>
      <c r="AT38" s="20">
        <v>0</v>
      </c>
      <c r="AU38" s="20">
        <f t="shared" ref="AU38" si="179">SUM(AS38:AT38)</f>
        <v>0</v>
      </c>
      <c r="AV38" s="20">
        <v>0</v>
      </c>
      <c r="AW38" s="20">
        <v>0</v>
      </c>
      <c r="AX38" s="20">
        <v>0</v>
      </c>
      <c r="AY38" s="20">
        <v>0</v>
      </c>
      <c r="AZ38" s="20">
        <f>AX38+AY38</f>
        <v>0</v>
      </c>
      <c r="BA38" s="20">
        <v>0</v>
      </c>
      <c r="BB38" s="20">
        <v>0</v>
      </c>
      <c r="BC38" s="20">
        <v>0</v>
      </c>
      <c r="BD38" s="20">
        <v>0</v>
      </c>
      <c r="BE38" s="20">
        <f>BC38+BD38</f>
        <v>0</v>
      </c>
      <c r="BF38" s="22">
        <f t="shared" si="164"/>
        <v>60</v>
      </c>
      <c r="BG38" s="22">
        <f t="shared" si="165"/>
        <v>63</v>
      </c>
      <c r="BH38" s="22">
        <f t="shared" si="166"/>
        <v>28</v>
      </c>
      <c r="BI38" s="22">
        <f t="shared" si="167"/>
        <v>28</v>
      </c>
      <c r="BJ38" s="22">
        <f t="shared" si="168"/>
        <v>56</v>
      </c>
      <c r="BK38" s="23">
        <v>2</v>
      </c>
      <c r="BL38" s="22" t="str">
        <f t="shared" si="169"/>
        <v>0</v>
      </c>
      <c r="BM38" s="22" t="str">
        <f t="shared" si="170"/>
        <v>0</v>
      </c>
      <c r="BN38" s="22">
        <f t="shared" si="171"/>
        <v>0</v>
      </c>
      <c r="BO38" s="22">
        <f t="shared" si="172"/>
        <v>28</v>
      </c>
      <c r="BP38" s="22">
        <f t="shared" si="173"/>
        <v>28</v>
      </c>
      <c r="BQ38" s="22">
        <f t="shared" si="174"/>
        <v>56</v>
      </c>
      <c r="BR38" s="22" t="str">
        <f t="shared" si="175"/>
        <v>0</v>
      </c>
      <c r="BS38" s="22" t="str">
        <f t="shared" si="176"/>
        <v>0</v>
      </c>
      <c r="BT38" s="22">
        <f t="shared" si="177"/>
        <v>0</v>
      </c>
    </row>
    <row r="39" spans="1:72" s="2" customFormat="1" ht="23.25" customHeight="1" x14ac:dyDescent="0.3">
      <c r="A39" s="4"/>
      <c r="B39" s="21" t="s">
        <v>34</v>
      </c>
      <c r="C39" s="22">
        <f>SUM(C37:C38)</f>
        <v>12</v>
      </c>
      <c r="D39" s="22">
        <f t="shared" ref="D39:BE39" si="180">SUM(D37:D38)</f>
        <v>1</v>
      </c>
      <c r="E39" s="22">
        <f t="shared" si="180"/>
        <v>21</v>
      </c>
      <c r="F39" s="22">
        <f t="shared" si="180"/>
        <v>21</v>
      </c>
      <c r="G39" s="22">
        <f t="shared" si="180"/>
        <v>42</v>
      </c>
      <c r="H39" s="22">
        <f t="shared" si="180"/>
        <v>0</v>
      </c>
      <c r="I39" s="22">
        <f t="shared" si="180"/>
        <v>18</v>
      </c>
      <c r="J39" s="22">
        <f t="shared" si="180"/>
        <v>8</v>
      </c>
      <c r="K39" s="22">
        <f t="shared" si="180"/>
        <v>7</v>
      </c>
      <c r="L39" s="22">
        <f t="shared" si="180"/>
        <v>15</v>
      </c>
      <c r="M39" s="22">
        <f t="shared" si="180"/>
        <v>10</v>
      </c>
      <c r="N39" s="22">
        <f t="shared" si="180"/>
        <v>3</v>
      </c>
      <c r="O39" s="22">
        <f t="shared" si="180"/>
        <v>0</v>
      </c>
      <c r="P39" s="22">
        <f t="shared" si="180"/>
        <v>2</v>
      </c>
      <c r="Q39" s="22">
        <f t="shared" si="180"/>
        <v>2</v>
      </c>
      <c r="R39" s="22">
        <f t="shared" si="180"/>
        <v>25</v>
      </c>
      <c r="S39" s="22">
        <f t="shared" si="180"/>
        <v>27</v>
      </c>
      <c r="T39" s="22">
        <f t="shared" si="180"/>
        <v>10</v>
      </c>
      <c r="U39" s="22">
        <f t="shared" si="180"/>
        <v>19</v>
      </c>
      <c r="V39" s="22">
        <f t="shared" si="180"/>
        <v>29</v>
      </c>
      <c r="W39" s="22">
        <f t="shared" si="180"/>
        <v>30</v>
      </c>
      <c r="X39" s="22">
        <f t="shared" si="180"/>
        <v>11</v>
      </c>
      <c r="Y39" s="22">
        <f t="shared" si="180"/>
        <v>2</v>
      </c>
      <c r="Z39" s="22">
        <f t="shared" si="180"/>
        <v>3</v>
      </c>
      <c r="AA39" s="22">
        <f t="shared" si="180"/>
        <v>5</v>
      </c>
      <c r="AB39" s="22">
        <f t="shared" si="180"/>
        <v>2</v>
      </c>
      <c r="AC39" s="22">
        <f t="shared" si="180"/>
        <v>51</v>
      </c>
      <c r="AD39" s="22">
        <f t="shared" si="180"/>
        <v>3</v>
      </c>
      <c r="AE39" s="22">
        <f t="shared" si="180"/>
        <v>6</v>
      </c>
      <c r="AF39" s="22">
        <f t="shared" si="180"/>
        <v>9</v>
      </c>
      <c r="AG39" s="22">
        <f t="shared" si="180"/>
        <v>11</v>
      </c>
      <c r="AH39" s="22">
        <f t="shared" si="180"/>
        <v>4</v>
      </c>
      <c r="AI39" s="22">
        <f t="shared" si="180"/>
        <v>2</v>
      </c>
      <c r="AJ39" s="22">
        <f t="shared" si="180"/>
        <v>0</v>
      </c>
      <c r="AK39" s="22">
        <f t="shared" si="180"/>
        <v>2</v>
      </c>
      <c r="AL39" s="22">
        <f t="shared" si="180"/>
        <v>0</v>
      </c>
      <c r="AM39" s="22">
        <f t="shared" si="180"/>
        <v>0</v>
      </c>
      <c r="AN39" s="22">
        <f t="shared" si="180"/>
        <v>0</v>
      </c>
      <c r="AO39" s="22">
        <f t="shared" si="180"/>
        <v>0</v>
      </c>
      <c r="AP39" s="22">
        <f t="shared" si="180"/>
        <v>0</v>
      </c>
      <c r="AQ39" s="22">
        <f t="shared" si="180"/>
        <v>0</v>
      </c>
      <c r="AR39" s="22">
        <f t="shared" si="180"/>
        <v>2</v>
      </c>
      <c r="AS39" s="22">
        <f t="shared" si="180"/>
        <v>0</v>
      </c>
      <c r="AT39" s="22">
        <f t="shared" si="180"/>
        <v>0</v>
      </c>
      <c r="AU39" s="22">
        <f t="shared" si="180"/>
        <v>0</v>
      </c>
      <c r="AV39" s="22">
        <f t="shared" si="180"/>
        <v>0</v>
      </c>
      <c r="AW39" s="22">
        <f t="shared" si="180"/>
        <v>0</v>
      </c>
      <c r="AX39" s="22">
        <f t="shared" si="180"/>
        <v>4</v>
      </c>
      <c r="AY39" s="22">
        <f t="shared" si="180"/>
        <v>0</v>
      </c>
      <c r="AZ39" s="22">
        <f t="shared" si="180"/>
        <v>4</v>
      </c>
      <c r="BA39" s="22">
        <f t="shared" si="180"/>
        <v>0</v>
      </c>
      <c r="BB39" s="22">
        <f t="shared" si="180"/>
        <v>0</v>
      </c>
      <c r="BC39" s="22">
        <f t="shared" si="180"/>
        <v>0</v>
      </c>
      <c r="BD39" s="22">
        <f t="shared" si="180"/>
        <v>0</v>
      </c>
      <c r="BE39" s="22">
        <f t="shared" si="180"/>
        <v>0</v>
      </c>
      <c r="BF39" s="22">
        <f t="shared" si="164"/>
        <v>90</v>
      </c>
      <c r="BG39" s="22">
        <f t="shared" si="165"/>
        <v>117</v>
      </c>
      <c r="BH39" s="22">
        <f t="shared" si="166"/>
        <v>50</v>
      </c>
      <c r="BI39" s="22">
        <f t="shared" si="167"/>
        <v>58</v>
      </c>
      <c r="BJ39" s="22">
        <f t="shared" si="168"/>
        <v>108</v>
      </c>
      <c r="BK39" s="23"/>
      <c r="BL39" s="22">
        <f t="shared" ref="BL39:BQ39" si="181">SUM(BL37:BL38)</f>
        <v>0</v>
      </c>
      <c r="BM39" s="22">
        <f t="shared" si="181"/>
        <v>0</v>
      </c>
      <c r="BN39" s="22">
        <f t="shared" si="181"/>
        <v>0</v>
      </c>
      <c r="BO39" s="22">
        <f t="shared" si="181"/>
        <v>50</v>
      </c>
      <c r="BP39" s="22">
        <f t="shared" si="181"/>
        <v>58</v>
      </c>
      <c r="BQ39" s="22">
        <f t="shared" si="181"/>
        <v>108</v>
      </c>
      <c r="BR39" s="22">
        <f t="shared" ref="BR39:BT39" si="182">SUM(BR37:BR38)</f>
        <v>0</v>
      </c>
      <c r="BS39" s="22">
        <f t="shared" si="182"/>
        <v>0</v>
      </c>
      <c r="BT39" s="22">
        <f t="shared" si="182"/>
        <v>0</v>
      </c>
    </row>
    <row r="40" spans="1:72" s="2" customFormat="1" ht="23.25" customHeight="1" x14ac:dyDescent="0.3">
      <c r="A40" s="4"/>
      <c r="B40" s="35" t="s">
        <v>50</v>
      </c>
      <c r="C40" s="22"/>
      <c r="D40" s="22"/>
      <c r="E40" s="22"/>
      <c r="F40" s="22"/>
      <c r="G40" s="22"/>
      <c r="H40" s="22"/>
      <c r="I40" s="22"/>
      <c r="J40" s="22"/>
      <c r="K40" s="22"/>
      <c r="L40" s="22"/>
      <c r="M40" s="22"/>
      <c r="N40" s="22"/>
      <c r="O40" s="22"/>
      <c r="P40" s="22"/>
      <c r="Q40" s="22"/>
      <c r="R40" s="22"/>
      <c r="S40" s="22"/>
      <c r="T40" s="22"/>
      <c r="U40" s="22"/>
      <c r="V40" s="22"/>
      <c r="W40" s="22"/>
      <c r="X40" s="22"/>
      <c r="Y40" s="22"/>
      <c r="Z40" s="22"/>
      <c r="AA40" s="22"/>
      <c r="AB40" s="22"/>
      <c r="AC40" s="22"/>
      <c r="AD40" s="22"/>
      <c r="AE40" s="22"/>
      <c r="AF40" s="22"/>
      <c r="AG40" s="22"/>
      <c r="AH40" s="22"/>
      <c r="AI40" s="22"/>
      <c r="AJ40" s="22"/>
      <c r="AK40" s="22"/>
      <c r="AL40" s="22"/>
      <c r="AM40" s="22"/>
      <c r="AN40" s="22"/>
      <c r="AO40" s="22"/>
      <c r="AP40" s="22"/>
      <c r="AQ40" s="22"/>
      <c r="AR40" s="22"/>
      <c r="AS40" s="22"/>
      <c r="AT40" s="22"/>
      <c r="AU40" s="22"/>
      <c r="AV40" s="22"/>
      <c r="AW40" s="22"/>
      <c r="AX40" s="22"/>
      <c r="AY40" s="22"/>
      <c r="AZ40" s="22"/>
      <c r="BA40" s="22"/>
      <c r="BB40" s="22"/>
      <c r="BC40" s="22"/>
      <c r="BD40" s="22"/>
      <c r="BE40" s="22"/>
      <c r="BF40" s="22"/>
      <c r="BG40" s="22"/>
      <c r="BH40" s="20"/>
      <c r="BI40" s="20"/>
      <c r="BJ40" s="20"/>
      <c r="BK40" s="23"/>
      <c r="BL40" s="22"/>
      <c r="BM40" s="22"/>
      <c r="BN40" s="22"/>
      <c r="BO40" s="22"/>
      <c r="BP40" s="22"/>
      <c r="BQ40" s="22"/>
      <c r="BR40" s="22"/>
      <c r="BS40" s="22"/>
      <c r="BT40" s="22"/>
    </row>
    <row r="41" spans="1:72" s="2" customFormat="1" ht="23.25" customHeight="1" x14ac:dyDescent="0.3">
      <c r="A41" s="4"/>
      <c r="B41" s="34" t="s">
        <v>51</v>
      </c>
      <c r="C41" s="20">
        <v>2</v>
      </c>
      <c r="D41" s="20">
        <v>0</v>
      </c>
      <c r="E41" s="20">
        <v>33</v>
      </c>
      <c r="F41" s="20">
        <v>14</v>
      </c>
      <c r="G41" s="20">
        <f t="shared" ref="G41" si="183">E41+F41</f>
        <v>47</v>
      </c>
      <c r="H41" s="20">
        <v>0</v>
      </c>
      <c r="I41" s="20">
        <v>5</v>
      </c>
      <c r="J41" s="20">
        <v>4</v>
      </c>
      <c r="K41" s="20">
        <v>1</v>
      </c>
      <c r="L41" s="20">
        <f>SUM(J41:K41)</f>
        <v>5</v>
      </c>
      <c r="M41" s="20">
        <v>2</v>
      </c>
      <c r="N41" s="20">
        <v>1</v>
      </c>
      <c r="O41" s="20">
        <v>1</v>
      </c>
      <c r="P41" s="20">
        <v>0</v>
      </c>
      <c r="Q41" s="20">
        <f t="shared" ref="Q41" si="184">O41+P41</f>
        <v>1</v>
      </c>
      <c r="R41" s="20">
        <v>10</v>
      </c>
      <c r="S41" s="20">
        <v>4</v>
      </c>
      <c r="T41" s="20">
        <v>4</v>
      </c>
      <c r="U41" s="20">
        <v>4</v>
      </c>
      <c r="V41" s="20">
        <f t="shared" ref="V41" si="185">T41+U41</f>
        <v>8</v>
      </c>
      <c r="W41" s="20">
        <v>10</v>
      </c>
      <c r="X41" s="20">
        <v>5</v>
      </c>
      <c r="Y41" s="20">
        <v>3</v>
      </c>
      <c r="Z41" s="20">
        <v>1</v>
      </c>
      <c r="AA41" s="20">
        <f t="shared" ref="AA41" si="186">Y41+Z41</f>
        <v>4</v>
      </c>
      <c r="AB41" s="20">
        <v>5</v>
      </c>
      <c r="AC41" s="20">
        <v>13</v>
      </c>
      <c r="AD41" s="20">
        <v>0</v>
      </c>
      <c r="AE41" s="20">
        <v>1</v>
      </c>
      <c r="AF41" s="20">
        <f t="shared" ref="AF41" si="187">AD41+AE41</f>
        <v>1</v>
      </c>
      <c r="AG41" s="20">
        <v>1</v>
      </c>
      <c r="AH41" s="20">
        <v>3</v>
      </c>
      <c r="AI41" s="20">
        <v>2</v>
      </c>
      <c r="AJ41" s="20">
        <v>1</v>
      </c>
      <c r="AK41" s="20">
        <f t="shared" ref="AK41" si="188">AI41+AJ41</f>
        <v>3</v>
      </c>
      <c r="AL41" s="20">
        <v>0</v>
      </c>
      <c r="AM41" s="20">
        <v>0</v>
      </c>
      <c r="AN41" s="20">
        <v>0</v>
      </c>
      <c r="AO41" s="20">
        <v>0</v>
      </c>
      <c r="AP41" s="20">
        <f t="shared" ref="AP41" si="189">AN41+AO41</f>
        <v>0</v>
      </c>
      <c r="AQ41" s="20">
        <v>0</v>
      </c>
      <c r="AR41" s="20">
        <v>0</v>
      </c>
      <c r="AS41" s="20">
        <v>0</v>
      </c>
      <c r="AT41" s="20">
        <v>0</v>
      </c>
      <c r="AU41" s="20">
        <f>SUM(AS41:AT41)</f>
        <v>0</v>
      </c>
      <c r="AV41" s="20">
        <v>0</v>
      </c>
      <c r="AW41" s="20">
        <v>3</v>
      </c>
      <c r="AX41" s="20">
        <v>2</v>
      </c>
      <c r="AY41" s="20">
        <v>0</v>
      </c>
      <c r="AZ41" s="20">
        <f t="shared" ref="AZ41" si="190">AX41+AY41</f>
        <v>2</v>
      </c>
      <c r="BA41" s="20">
        <v>0</v>
      </c>
      <c r="BB41" s="20">
        <v>0</v>
      </c>
      <c r="BC41" s="20">
        <v>0</v>
      </c>
      <c r="BD41" s="20">
        <v>0</v>
      </c>
      <c r="BE41" s="20">
        <f t="shared" ref="BE41" si="191">BC41+BD41</f>
        <v>0</v>
      </c>
      <c r="BF41" s="22">
        <f t="shared" ref="BF41:BF42" si="192">C41+M41+R41+W41+AB41+AG41+AL41+AQ41+AV41+BA41+H41</f>
        <v>30</v>
      </c>
      <c r="BG41" s="22">
        <f t="shared" ref="BG41:BG42" si="193">D41+N41+S41+X41+AC41+AH41+AM41+AR41+AW41+BB41+I41</f>
        <v>34</v>
      </c>
      <c r="BH41" s="22">
        <f t="shared" ref="BH41:BH42" si="194">E41+O41+T41+Y41+AD41+AI41+AN41+AS41+AX41+BC41+J41</f>
        <v>49</v>
      </c>
      <c r="BI41" s="22">
        <f t="shared" ref="BI41:BI42" si="195">F41+P41+U41+Z41+AE41+AJ41+AO41+AT41+AY41+BD41+K41</f>
        <v>22</v>
      </c>
      <c r="BJ41" s="22">
        <f t="shared" ref="BJ41:BJ42" si="196">G41+Q41+V41+AA41+AF41+AK41+AP41+AU41+AZ41+BE41+L41</f>
        <v>71</v>
      </c>
      <c r="BK41" s="23">
        <v>2</v>
      </c>
      <c r="BL41" s="22" t="str">
        <f>IF(BK41=1,BH41,"0")</f>
        <v>0</v>
      </c>
      <c r="BM41" s="22" t="str">
        <f>IF(BK41=1,BI41,"0")</f>
        <v>0</v>
      </c>
      <c r="BN41" s="22">
        <f>BL41+BM41</f>
        <v>0</v>
      </c>
      <c r="BO41" s="22">
        <f>IF(BK41=2,BH41,"0")</f>
        <v>49</v>
      </c>
      <c r="BP41" s="22">
        <f>IF(BK41=2,BI41,"0")</f>
        <v>22</v>
      </c>
      <c r="BQ41" s="22">
        <f>BO41+BP41</f>
        <v>71</v>
      </c>
      <c r="BR41" s="22" t="str">
        <f>IF(BN41=2,BK41,"0")</f>
        <v>0</v>
      </c>
      <c r="BS41" s="22" t="str">
        <f>IF(BN41=2,BL41,"0")</f>
        <v>0</v>
      </c>
      <c r="BT41" s="22">
        <f>BR41+BS41</f>
        <v>0</v>
      </c>
    </row>
    <row r="42" spans="1:72" s="2" customFormat="1" ht="23.25" customHeight="1" x14ac:dyDescent="0.3">
      <c r="A42" s="4"/>
      <c r="B42" s="21" t="s">
        <v>34</v>
      </c>
      <c r="C42" s="22">
        <f>SUM(C41)</f>
        <v>2</v>
      </c>
      <c r="D42" s="22">
        <f t="shared" ref="D42:BE42" si="197">SUM(D41)</f>
        <v>0</v>
      </c>
      <c r="E42" s="22">
        <f t="shared" si="197"/>
        <v>33</v>
      </c>
      <c r="F42" s="22">
        <f t="shared" si="197"/>
        <v>14</v>
      </c>
      <c r="G42" s="22">
        <f t="shared" si="197"/>
        <v>47</v>
      </c>
      <c r="H42" s="22">
        <f t="shared" si="197"/>
        <v>0</v>
      </c>
      <c r="I42" s="22">
        <f t="shared" si="197"/>
        <v>5</v>
      </c>
      <c r="J42" s="22">
        <f t="shared" si="197"/>
        <v>4</v>
      </c>
      <c r="K42" s="22">
        <f t="shared" si="197"/>
        <v>1</v>
      </c>
      <c r="L42" s="22">
        <f t="shared" si="197"/>
        <v>5</v>
      </c>
      <c r="M42" s="22">
        <f t="shared" si="197"/>
        <v>2</v>
      </c>
      <c r="N42" s="22">
        <f t="shared" si="197"/>
        <v>1</v>
      </c>
      <c r="O42" s="22">
        <f t="shared" si="197"/>
        <v>1</v>
      </c>
      <c r="P42" s="22">
        <f t="shared" si="197"/>
        <v>0</v>
      </c>
      <c r="Q42" s="22">
        <f t="shared" si="197"/>
        <v>1</v>
      </c>
      <c r="R42" s="22">
        <f t="shared" si="197"/>
        <v>10</v>
      </c>
      <c r="S42" s="22">
        <f t="shared" si="197"/>
        <v>4</v>
      </c>
      <c r="T42" s="22">
        <f t="shared" si="197"/>
        <v>4</v>
      </c>
      <c r="U42" s="22">
        <f t="shared" si="197"/>
        <v>4</v>
      </c>
      <c r="V42" s="22">
        <f t="shared" si="197"/>
        <v>8</v>
      </c>
      <c r="W42" s="22">
        <f t="shared" si="197"/>
        <v>10</v>
      </c>
      <c r="X42" s="22">
        <f t="shared" si="197"/>
        <v>5</v>
      </c>
      <c r="Y42" s="22">
        <f t="shared" si="197"/>
        <v>3</v>
      </c>
      <c r="Z42" s="22">
        <f t="shared" si="197"/>
        <v>1</v>
      </c>
      <c r="AA42" s="22">
        <f t="shared" si="197"/>
        <v>4</v>
      </c>
      <c r="AB42" s="22">
        <f t="shared" si="197"/>
        <v>5</v>
      </c>
      <c r="AC42" s="22">
        <f t="shared" si="197"/>
        <v>13</v>
      </c>
      <c r="AD42" s="22">
        <f t="shared" si="197"/>
        <v>0</v>
      </c>
      <c r="AE42" s="22">
        <f t="shared" si="197"/>
        <v>1</v>
      </c>
      <c r="AF42" s="22">
        <f t="shared" si="197"/>
        <v>1</v>
      </c>
      <c r="AG42" s="22">
        <f t="shared" si="197"/>
        <v>1</v>
      </c>
      <c r="AH42" s="22">
        <f t="shared" si="197"/>
        <v>3</v>
      </c>
      <c r="AI42" s="22">
        <f t="shared" si="197"/>
        <v>2</v>
      </c>
      <c r="AJ42" s="22">
        <f t="shared" si="197"/>
        <v>1</v>
      </c>
      <c r="AK42" s="22">
        <f t="shared" si="197"/>
        <v>3</v>
      </c>
      <c r="AL42" s="22">
        <f t="shared" si="197"/>
        <v>0</v>
      </c>
      <c r="AM42" s="22">
        <f t="shared" si="197"/>
        <v>0</v>
      </c>
      <c r="AN42" s="22">
        <f t="shared" si="197"/>
        <v>0</v>
      </c>
      <c r="AO42" s="22">
        <f t="shared" si="197"/>
        <v>0</v>
      </c>
      <c r="AP42" s="22">
        <f t="shared" si="197"/>
        <v>0</v>
      </c>
      <c r="AQ42" s="22">
        <f t="shared" si="197"/>
        <v>0</v>
      </c>
      <c r="AR42" s="22">
        <f t="shared" si="197"/>
        <v>0</v>
      </c>
      <c r="AS42" s="22">
        <f t="shared" si="197"/>
        <v>0</v>
      </c>
      <c r="AT42" s="22">
        <f t="shared" si="197"/>
        <v>0</v>
      </c>
      <c r="AU42" s="22">
        <f t="shared" si="197"/>
        <v>0</v>
      </c>
      <c r="AV42" s="22">
        <f t="shared" si="197"/>
        <v>0</v>
      </c>
      <c r="AW42" s="22">
        <f t="shared" si="197"/>
        <v>3</v>
      </c>
      <c r="AX42" s="22">
        <f t="shared" si="197"/>
        <v>2</v>
      </c>
      <c r="AY42" s="22">
        <f t="shared" si="197"/>
        <v>0</v>
      </c>
      <c r="AZ42" s="22">
        <f t="shared" si="197"/>
        <v>2</v>
      </c>
      <c r="BA42" s="22">
        <f t="shared" si="197"/>
        <v>0</v>
      </c>
      <c r="BB42" s="22">
        <f t="shared" si="197"/>
        <v>0</v>
      </c>
      <c r="BC42" s="22">
        <f t="shared" si="197"/>
        <v>0</v>
      </c>
      <c r="BD42" s="22">
        <f t="shared" si="197"/>
        <v>0</v>
      </c>
      <c r="BE42" s="22">
        <f t="shared" si="197"/>
        <v>0</v>
      </c>
      <c r="BF42" s="22">
        <f t="shared" si="192"/>
        <v>30</v>
      </c>
      <c r="BG42" s="22">
        <f t="shared" si="193"/>
        <v>34</v>
      </c>
      <c r="BH42" s="22">
        <f t="shared" si="194"/>
        <v>49</v>
      </c>
      <c r="BI42" s="22">
        <f t="shared" si="195"/>
        <v>22</v>
      </c>
      <c r="BJ42" s="22">
        <f t="shared" si="196"/>
        <v>71</v>
      </c>
      <c r="BK42" s="23">
        <f t="shared" ref="BK42:BQ42" si="198">SUM(BK41)</f>
        <v>2</v>
      </c>
      <c r="BL42" s="22">
        <f t="shared" si="198"/>
        <v>0</v>
      </c>
      <c r="BM42" s="22">
        <f t="shared" si="198"/>
        <v>0</v>
      </c>
      <c r="BN42" s="22">
        <f t="shared" si="198"/>
        <v>0</v>
      </c>
      <c r="BO42" s="22">
        <f>SUM(BO41)</f>
        <v>49</v>
      </c>
      <c r="BP42" s="22">
        <f t="shared" si="198"/>
        <v>22</v>
      </c>
      <c r="BQ42" s="22">
        <f t="shared" si="198"/>
        <v>71</v>
      </c>
      <c r="BR42" s="22">
        <f>SUM(BR41)</f>
        <v>0</v>
      </c>
      <c r="BS42" s="22">
        <f t="shared" ref="BS42:BT42" si="199">SUM(BS41)</f>
        <v>0</v>
      </c>
      <c r="BT42" s="22">
        <f t="shared" si="199"/>
        <v>0</v>
      </c>
    </row>
    <row r="43" spans="1:72" ht="23.25" customHeight="1" x14ac:dyDescent="0.3">
      <c r="A43" s="18"/>
      <c r="B43" s="5" t="s">
        <v>52</v>
      </c>
      <c r="C43" s="57"/>
      <c r="D43" s="57"/>
      <c r="E43" s="57"/>
      <c r="F43" s="57"/>
      <c r="G43" s="20"/>
      <c r="H43" s="20"/>
      <c r="I43" s="20"/>
      <c r="J43" s="20"/>
      <c r="K43" s="20"/>
      <c r="L43" s="20"/>
      <c r="M43" s="20"/>
      <c r="N43" s="20"/>
      <c r="O43" s="20"/>
      <c r="P43" s="20"/>
      <c r="Q43" s="20"/>
      <c r="R43" s="57"/>
      <c r="S43" s="57"/>
      <c r="T43" s="57"/>
      <c r="U43" s="57"/>
      <c r="V43" s="20"/>
      <c r="W43" s="20"/>
      <c r="X43" s="20"/>
      <c r="Y43" s="20"/>
      <c r="Z43" s="20"/>
      <c r="AA43" s="20"/>
      <c r="AB43" s="20"/>
      <c r="AC43" s="20"/>
      <c r="AD43" s="20"/>
      <c r="AE43" s="20"/>
      <c r="AF43" s="20"/>
      <c r="AG43" s="20"/>
      <c r="AH43" s="20"/>
      <c r="AI43" s="20"/>
      <c r="AJ43" s="20"/>
      <c r="AK43" s="20"/>
      <c r="AL43" s="57"/>
      <c r="AM43" s="57"/>
      <c r="AN43" s="57"/>
      <c r="AO43" s="57"/>
      <c r="AP43" s="20"/>
      <c r="AQ43" s="20"/>
      <c r="AR43" s="20"/>
      <c r="AS43" s="20"/>
      <c r="AT43" s="20"/>
      <c r="AU43" s="20"/>
      <c r="AV43" s="20"/>
      <c r="AW43" s="20"/>
      <c r="AX43" s="20"/>
      <c r="AY43" s="20"/>
      <c r="AZ43" s="20"/>
      <c r="BA43" s="20"/>
      <c r="BB43" s="20"/>
      <c r="BC43" s="20"/>
      <c r="BD43" s="20"/>
      <c r="BE43" s="20"/>
      <c r="BF43" s="20"/>
      <c r="BG43" s="20"/>
      <c r="BH43" s="20"/>
      <c r="BI43" s="20"/>
      <c r="BJ43" s="20"/>
      <c r="BK43" s="114"/>
      <c r="BL43" s="20"/>
      <c r="BM43" s="20"/>
      <c r="BN43" s="20"/>
      <c r="BO43" s="20"/>
      <c r="BP43" s="20"/>
      <c r="BQ43" s="20"/>
      <c r="BR43" s="20"/>
      <c r="BS43" s="20"/>
      <c r="BT43" s="20"/>
    </row>
    <row r="44" spans="1:72" ht="23.25" customHeight="1" x14ac:dyDescent="0.3">
      <c r="A44" s="18"/>
      <c r="B44" s="19" t="s">
        <v>53</v>
      </c>
      <c r="C44" s="20">
        <v>15</v>
      </c>
      <c r="D44" s="20">
        <v>3</v>
      </c>
      <c r="E44" s="20">
        <f>3+17</f>
        <v>20</v>
      </c>
      <c r="F44" s="20">
        <f>1+2</f>
        <v>3</v>
      </c>
      <c r="G44" s="20">
        <f t="shared" ref="G44" si="200">E44+F44</f>
        <v>23</v>
      </c>
      <c r="H44" s="20">
        <v>0</v>
      </c>
      <c r="I44" s="20">
        <v>9</v>
      </c>
      <c r="J44" s="20">
        <v>1</v>
      </c>
      <c r="K44" s="20">
        <v>4</v>
      </c>
      <c r="L44" s="20">
        <f>SUM(J44:K44)</f>
        <v>5</v>
      </c>
      <c r="M44" s="20">
        <v>5</v>
      </c>
      <c r="N44" s="20">
        <v>12</v>
      </c>
      <c r="O44" s="20">
        <v>8</v>
      </c>
      <c r="P44" s="20">
        <v>0</v>
      </c>
      <c r="Q44" s="20">
        <f t="shared" ref="Q44" si="201">O44+P44</f>
        <v>8</v>
      </c>
      <c r="R44" s="20">
        <v>5</v>
      </c>
      <c r="S44" s="20">
        <v>15</v>
      </c>
      <c r="T44" s="20">
        <v>4</v>
      </c>
      <c r="U44" s="20">
        <v>2</v>
      </c>
      <c r="V44" s="20">
        <f t="shared" ref="V44" si="202">T44+U44</f>
        <v>6</v>
      </c>
      <c r="W44" s="20">
        <v>2</v>
      </c>
      <c r="X44" s="20">
        <v>7</v>
      </c>
      <c r="Y44" s="20">
        <v>3</v>
      </c>
      <c r="Z44" s="20">
        <v>0</v>
      </c>
      <c r="AA44" s="20">
        <f t="shared" ref="AA44" si="203">Y44+Z44</f>
        <v>3</v>
      </c>
      <c r="AB44" s="20">
        <v>2</v>
      </c>
      <c r="AC44" s="20">
        <v>4</v>
      </c>
      <c r="AD44" s="20">
        <v>0</v>
      </c>
      <c r="AE44" s="20">
        <v>0</v>
      </c>
      <c r="AF44" s="20">
        <f t="shared" ref="AF44" si="204">AD44+AE44</f>
        <v>0</v>
      </c>
      <c r="AG44" s="20">
        <v>1</v>
      </c>
      <c r="AH44" s="20">
        <v>1</v>
      </c>
      <c r="AI44" s="20">
        <v>0</v>
      </c>
      <c r="AJ44" s="20">
        <v>1</v>
      </c>
      <c r="AK44" s="20">
        <f t="shared" ref="AK44" si="205">AI44+AJ44</f>
        <v>1</v>
      </c>
      <c r="AL44" s="20">
        <v>0</v>
      </c>
      <c r="AM44" s="20">
        <v>0</v>
      </c>
      <c r="AN44" s="20">
        <v>0</v>
      </c>
      <c r="AO44" s="20">
        <v>0</v>
      </c>
      <c r="AP44" s="20">
        <f t="shared" ref="AP44" si="206">AN44+AO44</f>
        <v>0</v>
      </c>
      <c r="AQ44" s="20">
        <v>0</v>
      </c>
      <c r="AR44" s="20">
        <v>0</v>
      </c>
      <c r="AS44" s="20">
        <v>0</v>
      </c>
      <c r="AT44" s="20">
        <v>0</v>
      </c>
      <c r="AU44" s="20">
        <f>SUM(AS44:AT44)</f>
        <v>0</v>
      </c>
      <c r="AV44" s="20">
        <v>0</v>
      </c>
      <c r="AW44" s="20">
        <v>0</v>
      </c>
      <c r="AX44" s="20">
        <v>0</v>
      </c>
      <c r="AY44" s="20">
        <v>0</v>
      </c>
      <c r="AZ44" s="20">
        <f t="shared" ref="AZ44" si="207">AX44+AY44</f>
        <v>0</v>
      </c>
      <c r="BA44" s="20">
        <v>0</v>
      </c>
      <c r="BB44" s="20">
        <v>0</v>
      </c>
      <c r="BC44" s="20">
        <v>0</v>
      </c>
      <c r="BD44" s="20">
        <v>0</v>
      </c>
      <c r="BE44" s="20">
        <f t="shared" ref="BE44" si="208">BC44+BD44</f>
        <v>0</v>
      </c>
      <c r="BF44" s="22">
        <f t="shared" ref="BF44:BF45" si="209">C44+M44+R44+W44+AB44+AG44+AL44+AQ44+AV44+BA44+H44</f>
        <v>30</v>
      </c>
      <c r="BG44" s="22">
        <f t="shared" ref="BG44:BG45" si="210">D44+N44+S44+X44+AC44+AH44+AM44+AR44+AW44+BB44+I44</f>
        <v>51</v>
      </c>
      <c r="BH44" s="22">
        <f t="shared" ref="BH44:BH45" si="211">E44+O44+T44+Y44+AD44+AI44+AN44+AS44+AX44+BC44+J44</f>
        <v>36</v>
      </c>
      <c r="BI44" s="22">
        <f t="shared" ref="BI44:BI45" si="212">F44+P44+U44+Z44+AE44+AJ44+AO44+AT44+AY44+BD44+K44</f>
        <v>10</v>
      </c>
      <c r="BJ44" s="22">
        <f t="shared" ref="BJ44:BJ45" si="213">G44+Q44+V44+AA44+AF44+AK44+AP44+AU44+AZ44+BE44+L44</f>
        <v>46</v>
      </c>
      <c r="BK44" s="23">
        <v>2</v>
      </c>
      <c r="BL44" s="22" t="str">
        <f>IF(BK44=1,BH44,"0")</f>
        <v>0</v>
      </c>
      <c r="BM44" s="22" t="str">
        <f>IF(BK44=1,BI44,"0")</f>
        <v>0</v>
      </c>
      <c r="BN44" s="22">
        <f>BL44+BM44</f>
        <v>0</v>
      </c>
      <c r="BO44" s="22">
        <f>IF(BK44=2,BH44,"0")</f>
        <v>36</v>
      </c>
      <c r="BP44" s="22">
        <f>IF(BK44=2,BI44,"0")</f>
        <v>10</v>
      </c>
      <c r="BQ44" s="22">
        <f>BO44+BP44</f>
        <v>46</v>
      </c>
      <c r="BR44" s="22" t="str">
        <f>IF(BN44=2,BK44,"0")</f>
        <v>0</v>
      </c>
      <c r="BS44" s="22" t="str">
        <f>IF(BN44=2,BL44,"0")</f>
        <v>0</v>
      </c>
      <c r="BT44" s="22">
        <f>BR44+BS44</f>
        <v>0</v>
      </c>
    </row>
    <row r="45" spans="1:72" s="2" customFormat="1" ht="23.25" customHeight="1" x14ac:dyDescent="0.3">
      <c r="A45" s="4"/>
      <c r="B45" s="21" t="s">
        <v>34</v>
      </c>
      <c r="C45" s="22">
        <f>SUM(C44)</f>
        <v>15</v>
      </c>
      <c r="D45" s="22">
        <f t="shared" ref="D45:AP45" si="214">SUM(D44)</f>
        <v>3</v>
      </c>
      <c r="E45" s="22">
        <f t="shared" si="214"/>
        <v>20</v>
      </c>
      <c r="F45" s="22">
        <f t="shared" si="214"/>
        <v>3</v>
      </c>
      <c r="G45" s="22">
        <f t="shared" si="214"/>
        <v>23</v>
      </c>
      <c r="H45" s="22">
        <f t="shared" si="214"/>
        <v>0</v>
      </c>
      <c r="I45" s="22">
        <f t="shared" si="214"/>
        <v>9</v>
      </c>
      <c r="J45" s="22">
        <f t="shared" si="214"/>
        <v>1</v>
      </c>
      <c r="K45" s="22">
        <f t="shared" si="214"/>
        <v>4</v>
      </c>
      <c r="L45" s="22">
        <f t="shared" si="214"/>
        <v>5</v>
      </c>
      <c r="M45" s="22">
        <f t="shared" si="214"/>
        <v>5</v>
      </c>
      <c r="N45" s="22">
        <f t="shared" si="214"/>
        <v>12</v>
      </c>
      <c r="O45" s="22">
        <f t="shared" si="214"/>
        <v>8</v>
      </c>
      <c r="P45" s="22">
        <f t="shared" si="214"/>
        <v>0</v>
      </c>
      <c r="Q45" s="22">
        <f t="shared" si="214"/>
        <v>8</v>
      </c>
      <c r="R45" s="22">
        <f t="shared" si="214"/>
        <v>5</v>
      </c>
      <c r="S45" s="22">
        <f t="shared" si="214"/>
        <v>15</v>
      </c>
      <c r="T45" s="22">
        <f t="shared" si="214"/>
        <v>4</v>
      </c>
      <c r="U45" s="22">
        <f t="shared" si="214"/>
        <v>2</v>
      </c>
      <c r="V45" s="22">
        <f t="shared" si="214"/>
        <v>6</v>
      </c>
      <c r="W45" s="22">
        <f t="shared" si="214"/>
        <v>2</v>
      </c>
      <c r="X45" s="22">
        <f t="shared" si="214"/>
        <v>7</v>
      </c>
      <c r="Y45" s="22">
        <f t="shared" si="214"/>
        <v>3</v>
      </c>
      <c r="Z45" s="22">
        <f t="shared" si="214"/>
        <v>0</v>
      </c>
      <c r="AA45" s="22">
        <f t="shared" si="214"/>
        <v>3</v>
      </c>
      <c r="AB45" s="22">
        <f t="shared" si="214"/>
        <v>2</v>
      </c>
      <c r="AC45" s="22">
        <f t="shared" si="214"/>
        <v>4</v>
      </c>
      <c r="AD45" s="22">
        <f t="shared" si="214"/>
        <v>0</v>
      </c>
      <c r="AE45" s="22">
        <f t="shared" si="214"/>
        <v>0</v>
      </c>
      <c r="AF45" s="22">
        <f t="shared" si="214"/>
        <v>0</v>
      </c>
      <c r="AG45" s="22">
        <f t="shared" si="214"/>
        <v>1</v>
      </c>
      <c r="AH45" s="22">
        <f t="shared" si="214"/>
        <v>1</v>
      </c>
      <c r="AI45" s="22">
        <f t="shared" si="214"/>
        <v>0</v>
      </c>
      <c r="AJ45" s="22">
        <f t="shared" si="214"/>
        <v>1</v>
      </c>
      <c r="AK45" s="22">
        <f t="shared" si="214"/>
        <v>1</v>
      </c>
      <c r="AL45" s="22">
        <f t="shared" si="214"/>
        <v>0</v>
      </c>
      <c r="AM45" s="22">
        <f t="shared" si="214"/>
        <v>0</v>
      </c>
      <c r="AN45" s="22">
        <f t="shared" si="214"/>
        <v>0</v>
      </c>
      <c r="AO45" s="22">
        <f t="shared" si="214"/>
        <v>0</v>
      </c>
      <c r="AP45" s="22">
        <f t="shared" si="214"/>
        <v>0</v>
      </c>
      <c r="AQ45" s="22">
        <f t="shared" ref="AQ45:BQ45" si="215">SUM(AQ44)</f>
        <v>0</v>
      </c>
      <c r="AR45" s="22">
        <f t="shared" si="215"/>
        <v>0</v>
      </c>
      <c r="AS45" s="22">
        <f t="shared" si="215"/>
        <v>0</v>
      </c>
      <c r="AT45" s="22">
        <f t="shared" si="215"/>
        <v>0</v>
      </c>
      <c r="AU45" s="22">
        <f t="shared" si="215"/>
        <v>0</v>
      </c>
      <c r="AV45" s="22">
        <f t="shared" si="215"/>
        <v>0</v>
      </c>
      <c r="AW45" s="22">
        <f t="shared" si="215"/>
        <v>0</v>
      </c>
      <c r="AX45" s="22">
        <f t="shared" si="215"/>
        <v>0</v>
      </c>
      <c r="AY45" s="22">
        <f t="shared" si="215"/>
        <v>0</v>
      </c>
      <c r="AZ45" s="22">
        <f t="shared" si="215"/>
        <v>0</v>
      </c>
      <c r="BA45" s="22">
        <f t="shared" ref="BA45:BE45" si="216">SUM(BA44)</f>
        <v>0</v>
      </c>
      <c r="BB45" s="22">
        <f t="shared" si="216"/>
        <v>0</v>
      </c>
      <c r="BC45" s="22">
        <f t="shared" si="216"/>
        <v>0</v>
      </c>
      <c r="BD45" s="22">
        <f t="shared" si="216"/>
        <v>0</v>
      </c>
      <c r="BE45" s="22">
        <f t="shared" si="216"/>
        <v>0</v>
      </c>
      <c r="BF45" s="22">
        <f t="shared" si="209"/>
        <v>30</v>
      </c>
      <c r="BG45" s="22">
        <f t="shared" si="210"/>
        <v>51</v>
      </c>
      <c r="BH45" s="22">
        <f t="shared" si="211"/>
        <v>36</v>
      </c>
      <c r="BI45" s="22">
        <f t="shared" si="212"/>
        <v>10</v>
      </c>
      <c r="BJ45" s="22">
        <f t="shared" si="213"/>
        <v>46</v>
      </c>
      <c r="BK45" s="23">
        <f t="shared" si="215"/>
        <v>2</v>
      </c>
      <c r="BL45" s="22">
        <f t="shared" si="215"/>
        <v>0</v>
      </c>
      <c r="BM45" s="22">
        <f t="shared" si="215"/>
        <v>0</v>
      </c>
      <c r="BN45" s="22">
        <f t="shared" si="215"/>
        <v>0</v>
      </c>
      <c r="BO45" s="22">
        <f t="shared" si="215"/>
        <v>36</v>
      </c>
      <c r="BP45" s="22">
        <f t="shared" si="215"/>
        <v>10</v>
      </c>
      <c r="BQ45" s="22">
        <f t="shared" si="215"/>
        <v>46</v>
      </c>
      <c r="BR45" s="22">
        <f t="shared" ref="BR45:BT45" si="217">SUM(BR44)</f>
        <v>0</v>
      </c>
      <c r="BS45" s="22">
        <f t="shared" si="217"/>
        <v>0</v>
      </c>
      <c r="BT45" s="22">
        <f t="shared" si="217"/>
        <v>0</v>
      </c>
    </row>
    <row r="46" spans="1:72" s="2" customFormat="1" ht="23.25" customHeight="1" x14ac:dyDescent="0.3">
      <c r="A46" s="4"/>
      <c r="B46" s="35" t="s">
        <v>54</v>
      </c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22"/>
      <c r="AB46" s="22"/>
      <c r="AC46" s="22"/>
      <c r="AD46" s="22"/>
      <c r="AE46" s="22"/>
      <c r="AF46" s="22"/>
      <c r="AG46" s="22"/>
      <c r="AH46" s="22"/>
      <c r="AI46" s="22"/>
      <c r="AJ46" s="22"/>
      <c r="AK46" s="22"/>
      <c r="AL46" s="22"/>
      <c r="AM46" s="22"/>
      <c r="AN46" s="22"/>
      <c r="AO46" s="22"/>
      <c r="AP46" s="22"/>
      <c r="AQ46" s="22"/>
      <c r="AR46" s="22"/>
      <c r="AS46" s="22"/>
      <c r="AT46" s="22"/>
      <c r="AU46" s="22"/>
      <c r="AV46" s="22"/>
      <c r="AW46" s="22"/>
      <c r="AX46" s="22"/>
      <c r="AY46" s="22"/>
      <c r="AZ46" s="22"/>
      <c r="BA46" s="22"/>
      <c r="BB46" s="22"/>
      <c r="BC46" s="22"/>
      <c r="BD46" s="22"/>
      <c r="BE46" s="22"/>
      <c r="BF46" s="22"/>
      <c r="BG46" s="22"/>
      <c r="BH46" s="22"/>
      <c r="BI46" s="22"/>
      <c r="BJ46" s="22"/>
      <c r="BK46" s="23"/>
      <c r="BL46" s="22"/>
      <c r="BM46" s="22"/>
      <c r="BN46" s="22"/>
      <c r="BO46" s="22"/>
      <c r="BP46" s="22"/>
      <c r="BQ46" s="22"/>
      <c r="BR46" s="22"/>
      <c r="BS46" s="22"/>
      <c r="BT46" s="22"/>
    </row>
    <row r="47" spans="1:72" s="2" customFormat="1" ht="23.25" customHeight="1" x14ac:dyDescent="0.3">
      <c r="A47" s="4"/>
      <c r="B47" s="34" t="s">
        <v>55</v>
      </c>
      <c r="C47" s="20">
        <v>0</v>
      </c>
      <c r="D47" s="22">
        <v>0</v>
      </c>
      <c r="E47" s="22">
        <v>17</v>
      </c>
      <c r="F47" s="22">
        <v>5</v>
      </c>
      <c r="G47" s="22">
        <f t="shared" ref="G47" si="218">E47+F47</f>
        <v>22</v>
      </c>
      <c r="H47" s="22">
        <v>0</v>
      </c>
      <c r="I47" s="22">
        <v>2</v>
      </c>
      <c r="J47" s="20">
        <v>1</v>
      </c>
      <c r="K47" s="20">
        <v>0</v>
      </c>
      <c r="L47" s="20">
        <f>SUM(J47:K47)</f>
        <v>1</v>
      </c>
      <c r="M47" s="20">
        <v>12</v>
      </c>
      <c r="N47" s="22">
        <v>5</v>
      </c>
      <c r="O47" s="22">
        <v>3</v>
      </c>
      <c r="P47" s="22">
        <v>1</v>
      </c>
      <c r="Q47" s="22">
        <f t="shared" ref="Q47" si="219">O47+P47</f>
        <v>4</v>
      </c>
      <c r="R47" s="22">
        <v>0</v>
      </c>
      <c r="S47" s="22">
        <v>0</v>
      </c>
      <c r="T47" s="22">
        <v>0</v>
      </c>
      <c r="U47" s="22">
        <v>0</v>
      </c>
      <c r="V47" s="22">
        <f t="shared" ref="V47" si="220">T47+U47</f>
        <v>0</v>
      </c>
      <c r="W47" s="20">
        <v>12</v>
      </c>
      <c r="X47" s="22">
        <v>4</v>
      </c>
      <c r="Y47" s="22">
        <v>1</v>
      </c>
      <c r="Z47" s="22">
        <v>0</v>
      </c>
      <c r="AA47" s="22">
        <f t="shared" ref="AA47" si="221">Y47+Z47</f>
        <v>1</v>
      </c>
      <c r="AB47" s="20">
        <v>5</v>
      </c>
      <c r="AC47" s="22">
        <v>37</v>
      </c>
      <c r="AD47" s="22">
        <v>7</v>
      </c>
      <c r="AE47" s="22">
        <v>1</v>
      </c>
      <c r="AF47" s="22">
        <f t="shared" ref="AF47" si="222">AD47+AE47</f>
        <v>8</v>
      </c>
      <c r="AG47" s="22">
        <v>1</v>
      </c>
      <c r="AH47" s="22">
        <v>6</v>
      </c>
      <c r="AI47" s="22">
        <v>3</v>
      </c>
      <c r="AJ47" s="22">
        <v>1</v>
      </c>
      <c r="AK47" s="22">
        <f t="shared" ref="AK47" si="223">AI47+AJ47</f>
        <v>4</v>
      </c>
      <c r="AL47" s="22">
        <v>0</v>
      </c>
      <c r="AM47" s="22">
        <v>0</v>
      </c>
      <c r="AN47" s="22">
        <v>0</v>
      </c>
      <c r="AO47" s="22">
        <v>0</v>
      </c>
      <c r="AP47" s="22">
        <f t="shared" ref="AP47" si="224">AN47+AO47</f>
        <v>0</v>
      </c>
      <c r="AQ47" s="22">
        <v>0</v>
      </c>
      <c r="AR47" s="22">
        <v>0</v>
      </c>
      <c r="AS47" s="22">
        <v>0</v>
      </c>
      <c r="AT47" s="22">
        <v>0</v>
      </c>
      <c r="AU47" s="22">
        <f>SUM(AS47:AT47)</f>
        <v>0</v>
      </c>
      <c r="AV47" s="22">
        <v>0</v>
      </c>
      <c r="AW47" s="22">
        <v>0</v>
      </c>
      <c r="AX47" s="22">
        <v>0</v>
      </c>
      <c r="AY47" s="22">
        <v>0</v>
      </c>
      <c r="AZ47" s="22">
        <f t="shared" ref="AZ47" si="225">AX47+AY47</f>
        <v>0</v>
      </c>
      <c r="BA47" s="22">
        <v>0</v>
      </c>
      <c r="BB47" s="22">
        <v>0</v>
      </c>
      <c r="BC47" s="22">
        <v>0</v>
      </c>
      <c r="BD47" s="22">
        <v>0</v>
      </c>
      <c r="BE47" s="22">
        <f t="shared" ref="BE47" si="226">BC47+BD47</f>
        <v>0</v>
      </c>
      <c r="BF47" s="22">
        <f t="shared" ref="BF47:BF48" si="227">C47+M47+R47+W47+AB47+AG47+AL47+AQ47+AV47+BA47+H47</f>
        <v>30</v>
      </c>
      <c r="BG47" s="22">
        <f t="shared" ref="BG47:BG48" si="228">D47+N47+S47+X47+AC47+AH47+AM47+AR47+AW47+BB47+I47</f>
        <v>54</v>
      </c>
      <c r="BH47" s="22">
        <f t="shared" ref="BH47:BH48" si="229">E47+O47+T47+Y47+AD47+AI47+AN47+AS47+AX47+BC47+J47</f>
        <v>32</v>
      </c>
      <c r="BI47" s="22">
        <f t="shared" ref="BI47:BI48" si="230">F47+P47+U47+Z47+AE47+AJ47+AO47+AT47+AY47+BD47+K47</f>
        <v>8</v>
      </c>
      <c r="BJ47" s="22">
        <f t="shared" ref="BJ47:BJ48" si="231">G47+Q47+V47+AA47+AF47+AK47+AP47+AU47+AZ47+BE47+L47</f>
        <v>40</v>
      </c>
      <c r="BK47" s="23">
        <v>2</v>
      </c>
      <c r="BL47" s="22" t="str">
        <f>IF(BK47=1,BH47,"0")</f>
        <v>0</v>
      </c>
      <c r="BM47" s="22" t="str">
        <f>IF(BK47=1,BI47,"0")</f>
        <v>0</v>
      </c>
      <c r="BN47" s="22">
        <f>BL47+BM47</f>
        <v>0</v>
      </c>
      <c r="BO47" s="22">
        <f>IF(BK47=2,BH47,"0")</f>
        <v>32</v>
      </c>
      <c r="BP47" s="22">
        <f>IF(BK47=2,BI47,"0")</f>
        <v>8</v>
      </c>
      <c r="BQ47" s="22">
        <f>BO47+BP47</f>
        <v>40</v>
      </c>
      <c r="BR47" s="22" t="str">
        <f>IF(BN47=2,BK47,"0")</f>
        <v>0</v>
      </c>
      <c r="BS47" s="22" t="str">
        <f>IF(BN47=2,BL47,"0")</f>
        <v>0</v>
      </c>
      <c r="BT47" s="22">
        <f>BR47+BS47</f>
        <v>0</v>
      </c>
    </row>
    <row r="48" spans="1:72" s="2" customFormat="1" ht="23.25" customHeight="1" x14ac:dyDescent="0.3">
      <c r="A48" s="4"/>
      <c r="B48" s="21" t="s">
        <v>34</v>
      </c>
      <c r="C48" s="22">
        <f>SUM(C47)</f>
        <v>0</v>
      </c>
      <c r="D48" s="22">
        <f t="shared" ref="D48:BE48" si="232">SUM(D47)</f>
        <v>0</v>
      </c>
      <c r="E48" s="22">
        <f t="shared" si="232"/>
        <v>17</v>
      </c>
      <c r="F48" s="22">
        <f t="shared" si="232"/>
        <v>5</v>
      </c>
      <c r="G48" s="22">
        <f t="shared" si="232"/>
        <v>22</v>
      </c>
      <c r="H48" s="22">
        <f t="shared" si="232"/>
        <v>0</v>
      </c>
      <c r="I48" s="22">
        <f t="shared" si="232"/>
        <v>2</v>
      </c>
      <c r="J48" s="22">
        <f t="shared" si="232"/>
        <v>1</v>
      </c>
      <c r="K48" s="22">
        <f t="shared" si="232"/>
        <v>0</v>
      </c>
      <c r="L48" s="22">
        <f t="shared" si="232"/>
        <v>1</v>
      </c>
      <c r="M48" s="22">
        <f t="shared" si="232"/>
        <v>12</v>
      </c>
      <c r="N48" s="22">
        <f t="shared" si="232"/>
        <v>5</v>
      </c>
      <c r="O48" s="22">
        <f t="shared" si="232"/>
        <v>3</v>
      </c>
      <c r="P48" s="22">
        <f t="shared" si="232"/>
        <v>1</v>
      </c>
      <c r="Q48" s="22">
        <f t="shared" si="232"/>
        <v>4</v>
      </c>
      <c r="R48" s="22">
        <f t="shared" si="232"/>
        <v>0</v>
      </c>
      <c r="S48" s="22">
        <f t="shared" si="232"/>
        <v>0</v>
      </c>
      <c r="T48" s="22">
        <f t="shared" si="232"/>
        <v>0</v>
      </c>
      <c r="U48" s="22">
        <f t="shared" si="232"/>
        <v>0</v>
      </c>
      <c r="V48" s="22">
        <f t="shared" si="232"/>
        <v>0</v>
      </c>
      <c r="W48" s="22">
        <f t="shared" si="232"/>
        <v>12</v>
      </c>
      <c r="X48" s="22">
        <f t="shared" si="232"/>
        <v>4</v>
      </c>
      <c r="Y48" s="22">
        <f t="shared" si="232"/>
        <v>1</v>
      </c>
      <c r="Z48" s="22">
        <f t="shared" si="232"/>
        <v>0</v>
      </c>
      <c r="AA48" s="22">
        <f t="shared" si="232"/>
        <v>1</v>
      </c>
      <c r="AB48" s="22">
        <f t="shared" si="232"/>
        <v>5</v>
      </c>
      <c r="AC48" s="22">
        <f t="shared" si="232"/>
        <v>37</v>
      </c>
      <c r="AD48" s="22">
        <f t="shared" si="232"/>
        <v>7</v>
      </c>
      <c r="AE48" s="22">
        <f t="shared" si="232"/>
        <v>1</v>
      </c>
      <c r="AF48" s="22">
        <f t="shared" si="232"/>
        <v>8</v>
      </c>
      <c r="AG48" s="22">
        <f t="shared" si="232"/>
        <v>1</v>
      </c>
      <c r="AH48" s="22">
        <f t="shared" si="232"/>
        <v>6</v>
      </c>
      <c r="AI48" s="22">
        <f t="shared" si="232"/>
        <v>3</v>
      </c>
      <c r="AJ48" s="22">
        <f t="shared" si="232"/>
        <v>1</v>
      </c>
      <c r="AK48" s="22">
        <f t="shared" si="232"/>
        <v>4</v>
      </c>
      <c r="AL48" s="22">
        <f t="shared" si="232"/>
        <v>0</v>
      </c>
      <c r="AM48" s="22">
        <f t="shared" si="232"/>
        <v>0</v>
      </c>
      <c r="AN48" s="22">
        <f t="shared" si="232"/>
        <v>0</v>
      </c>
      <c r="AO48" s="22">
        <f t="shared" si="232"/>
        <v>0</v>
      </c>
      <c r="AP48" s="22">
        <f t="shared" si="232"/>
        <v>0</v>
      </c>
      <c r="AQ48" s="22">
        <f t="shared" si="232"/>
        <v>0</v>
      </c>
      <c r="AR48" s="22">
        <f t="shared" si="232"/>
        <v>0</v>
      </c>
      <c r="AS48" s="22">
        <f t="shared" si="232"/>
        <v>0</v>
      </c>
      <c r="AT48" s="22">
        <f t="shared" si="232"/>
        <v>0</v>
      </c>
      <c r="AU48" s="22">
        <f t="shared" si="232"/>
        <v>0</v>
      </c>
      <c r="AV48" s="22">
        <f t="shared" si="232"/>
        <v>0</v>
      </c>
      <c r="AW48" s="22">
        <f t="shared" si="232"/>
        <v>0</v>
      </c>
      <c r="AX48" s="22">
        <f t="shared" si="232"/>
        <v>0</v>
      </c>
      <c r="AY48" s="22">
        <f t="shared" si="232"/>
        <v>0</v>
      </c>
      <c r="AZ48" s="22">
        <f t="shared" si="232"/>
        <v>0</v>
      </c>
      <c r="BA48" s="22">
        <f t="shared" si="232"/>
        <v>0</v>
      </c>
      <c r="BB48" s="22">
        <f t="shared" si="232"/>
        <v>0</v>
      </c>
      <c r="BC48" s="22">
        <f t="shared" si="232"/>
        <v>0</v>
      </c>
      <c r="BD48" s="22">
        <f t="shared" si="232"/>
        <v>0</v>
      </c>
      <c r="BE48" s="22">
        <f t="shared" si="232"/>
        <v>0</v>
      </c>
      <c r="BF48" s="22">
        <f t="shared" si="227"/>
        <v>30</v>
      </c>
      <c r="BG48" s="22">
        <f t="shared" si="228"/>
        <v>54</v>
      </c>
      <c r="BH48" s="22">
        <f t="shared" si="229"/>
        <v>32</v>
      </c>
      <c r="BI48" s="22">
        <f t="shared" si="230"/>
        <v>8</v>
      </c>
      <c r="BJ48" s="22">
        <f t="shared" si="231"/>
        <v>40</v>
      </c>
      <c r="BK48" s="23">
        <f t="shared" ref="BK48:BN48" si="233">SUM(BK47)</f>
        <v>2</v>
      </c>
      <c r="BL48" s="22">
        <f t="shared" si="233"/>
        <v>0</v>
      </c>
      <c r="BM48" s="22">
        <f t="shared" si="233"/>
        <v>0</v>
      </c>
      <c r="BN48" s="22">
        <f t="shared" si="233"/>
        <v>0</v>
      </c>
      <c r="BO48" s="22">
        <f>SUM(BO47)</f>
        <v>32</v>
      </c>
      <c r="BP48" s="22">
        <f t="shared" ref="BP48:BQ48" si="234">SUM(BP47)</f>
        <v>8</v>
      </c>
      <c r="BQ48" s="22">
        <f t="shared" si="234"/>
        <v>40</v>
      </c>
      <c r="BR48" s="22">
        <f>SUM(BR47)</f>
        <v>0</v>
      </c>
      <c r="BS48" s="22">
        <f t="shared" ref="BS48:BT48" si="235">SUM(BS47)</f>
        <v>0</v>
      </c>
      <c r="BT48" s="22">
        <f t="shared" si="235"/>
        <v>0</v>
      </c>
    </row>
    <row r="49" spans="1:72" ht="23.25" customHeight="1" x14ac:dyDescent="0.3">
      <c r="A49" s="18"/>
      <c r="B49" s="5" t="s">
        <v>56</v>
      </c>
      <c r="C49" s="57"/>
      <c r="D49" s="57"/>
      <c r="E49" s="57"/>
      <c r="F49" s="57"/>
      <c r="G49" s="20"/>
      <c r="H49" s="20"/>
      <c r="I49" s="20"/>
      <c r="J49" s="20"/>
      <c r="K49" s="20"/>
      <c r="L49" s="20"/>
      <c r="M49" s="20"/>
      <c r="N49" s="20"/>
      <c r="O49" s="20"/>
      <c r="P49" s="20"/>
      <c r="Q49" s="20"/>
      <c r="R49" s="57"/>
      <c r="S49" s="57"/>
      <c r="T49" s="57"/>
      <c r="U49" s="57"/>
      <c r="V49" s="20"/>
      <c r="W49" s="20"/>
      <c r="X49" s="20"/>
      <c r="Y49" s="20"/>
      <c r="Z49" s="20"/>
      <c r="AA49" s="20"/>
      <c r="AB49" s="20"/>
      <c r="AC49" s="20"/>
      <c r="AD49" s="20"/>
      <c r="AE49" s="20"/>
      <c r="AF49" s="20"/>
      <c r="AG49" s="20"/>
      <c r="AH49" s="20"/>
      <c r="AI49" s="20"/>
      <c r="AJ49" s="20"/>
      <c r="AK49" s="20"/>
      <c r="AL49" s="57"/>
      <c r="AM49" s="57"/>
      <c r="AN49" s="57"/>
      <c r="AO49" s="57"/>
      <c r="AP49" s="20"/>
      <c r="AQ49" s="20"/>
      <c r="AR49" s="20"/>
      <c r="AS49" s="20"/>
      <c r="AT49" s="20"/>
      <c r="AU49" s="20"/>
      <c r="AV49" s="20"/>
      <c r="AW49" s="20"/>
      <c r="AX49" s="20"/>
      <c r="AY49" s="20"/>
      <c r="AZ49" s="20"/>
      <c r="BA49" s="20"/>
      <c r="BB49" s="20"/>
      <c r="BC49" s="20"/>
      <c r="BD49" s="20"/>
      <c r="BE49" s="20"/>
      <c r="BF49" s="20"/>
      <c r="BG49" s="20"/>
      <c r="BH49" s="20"/>
      <c r="BI49" s="20"/>
      <c r="BJ49" s="20"/>
      <c r="BK49" s="114"/>
      <c r="BL49" s="20"/>
      <c r="BM49" s="20"/>
      <c r="BN49" s="20"/>
      <c r="BO49" s="20"/>
      <c r="BP49" s="20"/>
      <c r="BQ49" s="20"/>
      <c r="BR49" s="20"/>
      <c r="BS49" s="20"/>
      <c r="BT49" s="20"/>
    </row>
    <row r="50" spans="1:72" ht="23.25" customHeight="1" x14ac:dyDescent="0.3">
      <c r="A50" s="82"/>
      <c r="B50" s="83" t="s">
        <v>57</v>
      </c>
      <c r="C50" s="57">
        <v>15</v>
      </c>
      <c r="D50" s="57">
        <v>5</v>
      </c>
      <c r="E50" s="57">
        <v>20</v>
      </c>
      <c r="F50" s="57">
        <v>4</v>
      </c>
      <c r="G50" s="20">
        <f>E50+F50</f>
        <v>24</v>
      </c>
      <c r="H50" s="20">
        <v>0</v>
      </c>
      <c r="I50" s="20">
        <v>1</v>
      </c>
      <c r="J50" s="20">
        <v>0</v>
      </c>
      <c r="K50" s="20">
        <v>0</v>
      </c>
      <c r="L50" s="20">
        <f>SUM(J50:K50)</f>
        <v>0</v>
      </c>
      <c r="M50" s="20">
        <v>15</v>
      </c>
      <c r="N50" s="20">
        <f>16+18</f>
        <v>34</v>
      </c>
      <c r="O50" s="20">
        <f>4+13</f>
        <v>17</v>
      </c>
      <c r="P50" s="20">
        <v>0</v>
      </c>
      <c r="Q50" s="20">
        <f>O50+P50</f>
        <v>17</v>
      </c>
      <c r="R50" s="57">
        <v>0</v>
      </c>
      <c r="S50" s="57">
        <v>0</v>
      </c>
      <c r="T50" s="57">
        <v>0</v>
      </c>
      <c r="U50" s="57">
        <v>0</v>
      </c>
      <c r="V50" s="20">
        <f>T50+U50</f>
        <v>0</v>
      </c>
      <c r="W50" s="20">
        <v>0</v>
      </c>
      <c r="X50" s="20">
        <v>0</v>
      </c>
      <c r="Y50" s="20">
        <v>0</v>
      </c>
      <c r="Z50" s="20">
        <v>0</v>
      </c>
      <c r="AA50" s="20">
        <f>Y50+Z50</f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f>AD50+AE50</f>
        <v>0</v>
      </c>
      <c r="AG50" s="20">
        <v>0</v>
      </c>
      <c r="AH50" s="20">
        <v>0</v>
      </c>
      <c r="AI50" s="20">
        <v>0</v>
      </c>
      <c r="AJ50" s="20">
        <v>0</v>
      </c>
      <c r="AK50" s="20">
        <f>AI50+AJ50</f>
        <v>0</v>
      </c>
      <c r="AL50" s="57">
        <v>0</v>
      </c>
      <c r="AM50" s="57">
        <v>0</v>
      </c>
      <c r="AN50" s="57">
        <v>0</v>
      </c>
      <c r="AO50" s="57">
        <v>0</v>
      </c>
      <c r="AP50" s="20">
        <f>AN50+AO50</f>
        <v>0</v>
      </c>
      <c r="AQ50" s="20">
        <v>0</v>
      </c>
      <c r="AR50" s="20">
        <v>0</v>
      </c>
      <c r="AS50" s="20">
        <v>0</v>
      </c>
      <c r="AT50" s="20">
        <v>0</v>
      </c>
      <c r="AU50" s="20">
        <f>AS50+AT50</f>
        <v>0</v>
      </c>
      <c r="AV50" s="20">
        <v>0</v>
      </c>
      <c r="AW50" s="20">
        <v>0</v>
      </c>
      <c r="AX50" s="20">
        <v>0</v>
      </c>
      <c r="AY50" s="20">
        <v>0</v>
      </c>
      <c r="AZ50" s="20">
        <f>AX50+AY50</f>
        <v>0</v>
      </c>
      <c r="BA50" s="20">
        <v>0</v>
      </c>
      <c r="BB50" s="20">
        <v>0</v>
      </c>
      <c r="BC50" s="20">
        <v>0</v>
      </c>
      <c r="BD50" s="20">
        <v>0</v>
      </c>
      <c r="BE50" s="20">
        <f>BC50+BD50</f>
        <v>0</v>
      </c>
      <c r="BF50" s="22">
        <f t="shared" ref="BF50:BF52" si="236">C50+M50+R50+W50+AB50+AG50+AL50+AQ50+AV50+BA50+H50</f>
        <v>30</v>
      </c>
      <c r="BG50" s="22">
        <f t="shared" ref="BG50:BG52" si="237">D50+N50+S50+X50+AC50+AH50+AM50+AR50+AW50+BB50+I50</f>
        <v>40</v>
      </c>
      <c r="BH50" s="22">
        <f t="shared" ref="BH50:BH52" si="238">E50+O50+T50+Y50+AD50+AI50+AN50+AS50+AX50+BC50+J50</f>
        <v>37</v>
      </c>
      <c r="BI50" s="22">
        <f t="shared" ref="BI50:BI52" si="239">F50+P50+U50+Z50+AE50+AJ50+AO50+AT50+AY50+BD50+K50</f>
        <v>4</v>
      </c>
      <c r="BJ50" s="22">
        <f t="shared" ref="BJ50:BJ52" si="240">G50+Q50+V50+AA50+AF50+AK50+AP50+AU50+AZ50+BE50+L50</f>
        <v>41</v>
      </c>
      <c r="BK50" s="110">
        <v>2</v>
      </c>
      <c r="BL50" s="22" t="str">
        <f t="shared" ref="BL50:BL51" si="241">IF(BK50=1,BH50,"0")</f>
        <v>0</v>
      </c>
      <c r="BM50" s="22" t="str">
        <f t="shared" ref="BM50:BM51" si="242">IF(BK50=1,BI50,"0")</f>
        <v>0</v>
      </c>
      <c r="BN50" s="22">
        <f t="shared" ref="BN50:BN51" si="243">BL50+BM50</f>
        <v>0</v>
      </c>
      <c r="BO50" s="22">
        <f t="shared" ref="BO50:BO51" si="244">IF(BK50=2,BH50,"0")</f>
        <v>37</v>
      </c>
      <c r="BP50" s="22">
        <f t="shared" ref="BP50:BP51" si="245">IF(BK50=2,BI50,"0")</f>
        <v>4</v>
      </c>
      <c r="BQ50" s="22">
        <f t="shared" ref="BQ50:BQ51" si="246">BO50+BP50</f>
        <v>41</v>
      </c>
      <c r="BR50" s="22" t="str">
        <f t="shared" ref="BR50:BR51" si="247">IF(BN50=2,BK50,"0")</f>
        <v>0</v>
      </c>
      <c r="BS50" s="22" t="str">
        <f t="shared" ref="BS50:BS51" si="248">IF(BN50=2,BL50,"0")</f>
        <v>0</v>
      </c>
      <c r="BT50" s="22">
        <f t="shared" ref="BT50:BT51" si="249">BR50+BS50</f>
        <v>0</v>
      </c>
    </row>
    <row r="51" spans="1:72" ht="23.25" customHeight="1" x14ac:dyDescent="0.3">
      <c r="A51" s="18"/>
      <c r="B51" s="91" t="s">
        <v>58</v>
      </c>
      <c r="C51" s="20">
        <v>15</v>
      </c>
      <c r="D51" s="20">
        <v>0</v>
      </c>
      <c r="E51" s="20">
        <v>7</v>
      </c>
      <c r="F51" s="20">
        <v>7</v>
      </c>
      <c r="G51" s="20">
        <f>E51+F51</f>
        <v>14</v>
      </c>
      <c r="H51" s="20">
        <v>0</v>
      </c>
      <c r="I51" s="20">
        <f>1+1</f>
        <v>2</v>
      </c>
      <c r="J51" s="20">
        <v>2</v>
      </c>
      <c r="K51" s="20">
        <v>0</v>
      </c>
      <c r="L51" s="20">
        <f t="shared" ref="L51" si="250">SUM(J51:K51)</f>
        <v>2</v>
      </c>
      <c r="M51" s="20">
        <v>15</v>
      </c>
      <c r="N51" s="20">
        <f>6+23</f>
        <v>29</v>
      </c>
      <c r="O51" s="20">
        <f>5+6</f>
        <v>11</v>
      </c>
      <c r="P51" s="20">
        <v>3</v>
      </c>
      <c r="Q51" s="20">
        <f>O51+P51</f>
        <v>14</v>
      </c>
      <c r="R51" s="20">
        <v>0</v>
      </c>
      <c r="S51" s="20">
        <v>0</v>
      </c>
      <c r="T51" s="20">
        <v>0</v>
      </c>
      <c r="U51" s="20">
        <v>0</v>
      </c>
      <c r="V51" s="20">
        <f>T51+U51</f>
        <v>0</v>
      </c>
      <c r="W51" s="20">
        <v>0</v>
      </c>
      <c r="X51" s="20">
        <v>0</v>
      </c>
      <c r="Y51" s="20">
        <v>0</v>
      </c>
      <c r="Z51" s="20">
        <v>0</v>
      </c>
      <c r="AA51" s="20">
        <f>Y51+Z51</f>
        <v>0</v>
      </c>
      <c r="AB51" s="20">
        <v>0</v>
      </c>
      <c r="AC51" s="20">
        <v>0</v>
      </c>
      <c r="AD51" s="20">
        <v>0</v>
      </c>
      <c r="AE51" s="20">
        <v>0</v>
      </c>
      <c r="AF51" s="20">
        <f>AD51+AE51</f>
        <v>0</v>
      </c>
      <c r="AG51" s="20">
        <v>0</v>
      </c>
      <c r="AH51" s="20">
        <v>0</v>
      </c>
      <c r="AI51" s="20">
        <v>0</v>
      </c>
      <c r="AJ51" s="20">
        <v>0</v>
      </c>
      <c r="AK51" s="20">
        <f>AI51+AJ51</f>
        <v>0</v>
      </c>
      <c r="AL51" s="20">
        <v>0</v>
      </c>
      <c r="AM51" s="20">
        <v>0</v>
      </c>
      <c r="AN51" s="20">
        <v>0</v>
      </c>
      <c r="AO51" s="20">
        <v>0</v>
      </c>
      <c r="AP51" s="20">
        <f>AN51+AO51</f>
        <v>0</v>
      </c>
      <c r="AQ51" s="20">
        <v>0</v>
      </c>
      <c r="AR51" s="20">
        <v>0</v>
      </c>
      <c r="AS51" s="20">
        <v>0</v>
      </c>
      <c r="AT51" s="20">
        <v>0</v>
      </c>
      <c r="AU51" s="20">
        <f>AS51+AT51</f>
        <v>0</v>
      </c>
      <c r="AV51" s="20">
        <v>0</v>
      </c>
      <c r="AW51" s="20">
        <v>0</v>
      </c>
      <c r="AX51" s="20">
        <v>0</v>
      </c>
      <c r="AY51" s="20">
        <v>0</v>
      </c>
      <c r="AZ51" s="20">
        <f>AX51+AY51</f>
        <v>0</v>
      </c>
      <c r="BA51" s="20">
        <v>0</v>
      </c>
      <c r="BB51" s="20">
        <v>0</v>
      </c>
      <c r="BC51" s="20">
        <v>0</v>
      </c>
      <c r="BD51" s="20">
        <v>0</v>
      </c>
      <c r="BE51" s="20">
        <f>BC51+BD51</f>
        <v>0</v>
      </c>
      <c r="BF51" s="22">
        <f t="shared" si="236"/>
        <v>30</v>
      </c>
      <c r="BG51" s="22">
        <f t="shared" si="237"/>
        <v>31</v>
      </c>
      <c r="BH51" s="22">
        <f t="shared" si="238"/>
        <v>20</v>
      </c>
      <c r="BI51" s="22">
        <f t="shared" si="239"/>
        <v>10</v>
      </c>
      <c r="BJ51" s="22">
        <f t="shared" si="240"/>
        <v>30</v>
      </c>
      <c r="BK51" s="23">
        <v>2</v>
      </c>
      <c r="BL51" s="22" t="str">
        <f t="shared" si="241"/>
        <v>0</v>
      </c>
      <c r="BM51" s="22" t="str">
        <f t="shared" si="242"/>
        <v>0</v>
      </c>
      <c r="BN51" s="22">
        <f t="shared" si="243"/>
        <v>0</v>
      </c>
      <c r="BO51" s="22">
        <f t="shared" si="244"/>
        <v>20</v>
      </c>
      <c r="BP51" s="22">
        <f t="shared" si="245"/>
        <v>10</v>
      </c>
      <c r="BQ51" s="22">
        <f t="shared" si="246"/>
        <v>30</v>
      </c>
      <c r="BR51" s="22" t="str">
        <f t="shared" si="247"/>
        <v>0</v>
      </c>
      <c r="BS51" s="22" t="str">
        <f t="shared" si="248"/>
        <v>0</v>
      </c>
      <c r="BT51" s="22">
        <f t="shared" si="249"/>
        <v>0</v>
      </c>
    </row>
    <row r="52" spans="1:72" ht="23.25" customHeight="1" x14ac:dyDescent="0.3">
      <c r="A52" s="50"/>
      <c r="B52" s="84" t="s">
        <v>34</v>
      </c>
      <c r="C52" s="22">
        <f>SUM(C50:C51)</f>
        <v>30</v>
      </c>
      <c r="D52" s="22">
        <f t="shared" ref="D52:BE52" si="251">SUM(D50:D51)</f>
        <v>5</v>
      </c>
      <c r="E52" s="22">
        <f t="shared" si="251"/>
        <v>27</v>
      </c>
      <c r="F52" s="22">
        <f t="shared" si="251"/>
        <v>11</v>
      </c>
      <c r="G52" s="22">
        <f t="shared" si="251"/>
        <v>38</v>
      </c>
      <c r="H52" s="22">
        <f t="shared" si="251"/>
        <v>0</v>
      </c>
      <c r="I52" s="22">
        <f t="shared" si="251"/>
        <v>3</v>
      </c>
      <c r="J52" s="22">
        <f t="shared" si="251"/>
        <v>2</v>
      </c>
      <c r="K52" s="22">
        <f t="shared" si="251"/>
        <v>0</v>
      </c>
      <c r="L52" s="22">
        <f t="shared" si="251"/>
        <v>2</v>
      </c>
      <c r="M52" s="22">
        <f t="shared" si="251"/>
        <v>30</v>
      </c>
      <c r="N52" s="22">
        <f t="shared" si="251"/>
        <v>63</v>
      </c>
      <c r="O52" s="22">
        <f t="shared" si="251"/>
        <v>28</v>
      </c>
      <c r="P52" s="22">
        <f t="shared" si="251"/>
        <v>3</v>
      </c>
      <c r="Q52" s="22">
        <f t="shared" si="251"/>
        <v>31</v>
      </c>
      <c r="R52" s="22">
        <f t="shared" si="251"/>
        <v>0</v>
      </c>
      <c r="S52" s="22">
        <f t="shared" si="251"/>
        <v>0</v>
      </c>
      <c r="T52" s="22">
        <f t="shared" si="251"/>
        <v>0</v>
      </c>
      <c r="U52" s="22">
        <f t="shared" si="251"/>
        <v>0</v>
      </c>
      <c r="V52" s="22">
        <f t="shared" si="251"/>
        <v>0</v>
      </c>
      <c r="W52" s="22">
        <f t="shared" si="251"/>
        <v>0</v>
      </c>
      <c r="X52" s="22">
        <f t="shared" si="251"/>
        <v>0</v>
      </c>
      <c r="Y52" s="22">
        <f t="shared" si="251"/>
        <v>0</v>
      </c>
      <c r="Z52" s="22">
        <f t="shared" si="251"/>
        <v>0</v>
      </c>
      <c r="AA52" s="22">
        <f t="shared" si="251"/>
        <v>0</v>
      </c>
      <c r="AB52" s="22">
        <f t="shared" si="251"/>
        <v>0</v>
      </c>
      <c r="AC52" s="22">
        <f t="shared" si="251"/>
        <v>0</v>
      </c>
      <c r="AD52" s="22">
        <f t="shared" si="251"/>
        <v>0</v>
      </c>
      <c r="AE52" s="22">
        <f t="shared" si="251"/>
        <v>0</v>
      </c>
      <c r="AF52" s="22">
        <f t="shared" si="251"/>
        <v>0</v>
      </c>
      <c r="AG52" s="22">
        <f t="shared" si="251"/>
        <v>0</v>
      </c>
      <c r="AH52" s="22">
        <f t="shared" si="251"/>
        <v>0</v>
      </c>
      <c r="AI52" s="22">
        <f t="shared" si="251"/>
        <v>0</v>
      </c>
      <c r="AJ52" s="22">
        <f t="shared" si="251"/>
        <v>0</v>
      </c>
      <c r="AK52" s="22">
        <f t="shared" si="251"/>
        <v>0</v>
      </c>
      <c r="AL52" s="22">
        <f t="shared" si="251"/>
        <v>0</v>
      </c>
      <c r="AM52" s="22">
        <f t="shared" si="251"/>
        <v>0</v>
      </c>
      <c r="AN52" s="22">
        <f t="shared" si="251"/>
        <v>0</v>
      </c>
      <c r="AO52" s="22">
        <f t="shared" si="251"/>
        <v>0</v>
      </c>
      <c r="AP52" s="22">
        <f t="shared" si="251"/>
        <v>0</v>
      </c>
      <c r="AQ52" s="22">
        <f t="shared" si="251"/>
        <v>0</v>
      </c>
      <c r="AR52" s="22">
        <f t="shared" si="251"/>
        <v>0</v>
      </c>
      <c r="AS52" s="22">
        <f t="shared" si="251"/>
        <v>0</v>
      </c>
      <c r="AT52" s="22">
        <f t="shared" si="251"/>
        <v>0</v>
      </c>
      <c r="AU52" s="22">
        <f t="shared" si="251"/>
        <v>0</v>
      </c>
      <c r="AV52" s="22">
        <f t="shared" si="251"/>
        <v>0</v>
      </c>
      <c r="AW52" s="22">
        <f t="shared" si="251"/>
        <v>0</v>
      </c>
      <c r="AX52" s="22">
        <f t="shared" si="251"/>
        <v>0</v>
      </c>
      <c r="AY52" s="22">
        <f t="shared" si="251"/>
        <v>0</v>
      </c>
      <c r="AZ52" s="22">
        <f t="shared" si="251"/>
        <v>0</v>
      </c>
      <c r="BA52" s="22">
        <f t="shared" si="251"/>
        <v>0</v>
      </c>
      <c r="BB52" s="22">
        <f t="shared" si="251"/>
        <v>0</v>
      </c>
      <c r="BC52" s="22">
        <f t="shared" si="251"/>
        <v>0</v>
      </c>
      <c r="BD52" s="22">
        <f t="shared" si="251"/>
        <v>0</v>
      </c>
      <c r="BE52" s="22">
        <f t="shared" si="251"/>
        <v>0</v>
      </c>
      <c r="BF52" s="22">
        <f t="shared" si="236"/>
        <v>60</v>
      </c>
      <c r="BG52" s="22">
        <f t="shared" si="237"/>
        <v>71</v>
      </c>
      <c r="BH52" s="22">
        <f t="shared" si="238"/>
        <v>57</v>
      </c>
      <c r="BI52" s="22">
        <f t="shared" si="239"/>
        <v>14</v>
      </c>
      <c r="BJ52" s="22">
        <f t="shared" si="240"/>
        <v>71</v>
      </c>
      <c r="BK52" s="23">
        <f>SUM(BK51)</f>
        <v>2</v>
      </c>
      <c r="BL52" s="22">
        <f>SUM(BL51)</f>
        <v>0</v>
      </c>
      <c r="BM52" s="22">
        <f>SUM(BM51)</f>
        <v>0</v>
      </c>
      <c r="BN52" s="22">
        <f>SUM(BN51)</f>
        <v>0</v>
      </c>
      <c r="BO52" s="22">
        <f t="shared" ref="BO52:BT52" si="252">SUM(BO50:BO51)</f>
        <v>57</v>
      </c>
      <c r="BP52" s="22">
        <f t="shared" si="252"/>
        <v>14</v>
      </c>
      <c r="BQ52" s="22">
        <f t="shared" si="252"/>
        <v>71</v>
      </c>
      <c r="BR52" s="22">
        <f t="shared" si="252"/>
        <v>0</v>
      </c>
      <c r="BS52" s="22">
        <f t="shared" si="252"/>
        <v>0</v>
      </c>
      <c r="BT52" s="22">
        <f t="shared" si="252"/>
        <v>0</v>
      </c>
    </row>
    <row r="53" spans="1:72" ht="23.25" customHeight="1" x14ac:dyDescent="0.3">
      <c r="A53" s="18"/>
      <c r="B53" s="35" t="s">
        <v>59</v>
      </c>
      <c r="C53" s="22"/>
      <c r="D53" s="22"/>
      <c r="E53" s="22"/>
      <c r="F53" s="22"/>
      <c r="G53" s="22"/>
      <c r="H53" s="22"/>
      <c r="I53" s="22"/>
      <c r="J53" s="22"/>
      <c r="K53" s="22"/>
      <c r="L53" s="22"/>
      <c r="M53" s="22"/>
      <c r="N53" s="22"/>
      <c r="O53" s="22"/>
      <c r="P53" s="22"/>
      <c r="Q53" s="22"/>
      <c r="R53" s="22"/>
      <c r="S53" s="22"/>
      <c r="T53" s="22"/>
      <c r="U53" s="22"/>
      <c r="V53" s="22"/>
      <c r="W53" s="22"/>
      <c r="X53" s="22"/>
      <c r="Y53" s="22"/>
      <c r="Z53" s="22"/>
      <c r="AA53" s="22"/>
      <c r="AB53" s="22"/>
      <c r="AC53" s="22"/>
      <c r="AD53" s="22"/>
      <c r="AE53" s="22"/>
      <c r="AF53" s="22"/>
      <c r="AG53" s="22"/>
      <c r="AH53" s="22"/>
      <c r="AI53" s="22"/>
      <c r="AJ53" s="22"/>
      <c r="AK53" s="22"/>
      <c r="AL53" s="22"/>
      <c r="AM53" s="22"/>
      <c r="AN53" s="22"/>
      <c r="AO53" s="22"/>
      <c r="AP53" s="22"/>
      <c r="AQ53" s="22"/>
      <c r="AR53" s="22"/>
      <c r="AS53" s="22"/>
      <c r="AT53" s="22"/>
      <c r="AU53" s="22"/>
      <c r="AV53" s="22"/>
      <c r="AW53" s="22"/>
      <c r="AX53" s="22"/>
      <c r="AY53" s="22"/>
      <c r="AZ53" s="22"/>
      <c r="BA53" s="22"/>
      <c r="BB53" s="22"/>
      <c r="BC53" s="22"/>
      <c r="BD53" s="22"/>
      <c r="BE53" s="22"/>
      <c r="BF53" s="22"/>
      <c r="BG53" s="22"/>
      <c r="BH53" s="22"/>
      <c r="BI53" s="22"/>
      <c r="BJ53" s="22"/>
      <c r="BK53" s="23"/>
      <c r="BL53" s="22"/>
      <c r="BM53" s="22"/>
      <c r="BN53" s="22"/>
      <c r="BO53" s="22"/>
      <c r="BP53" s="22"/>
      <c r="BQ53" s="22"/>
      <c r="BR53" s="22"/>
      <c r="BS53" s="22"/>
      <c r="BT53" s="22"/>
    </row>
    <row r="54" spans="1:72" ht="23.25" customHeight="1" x14ac:dyDescent="0.3">
      <c r="A54" s="18"/>
      <c r="B54" s="34" t="s">
        <v>53</v>
      </c>
      <c r="C54" s="20">
        <v>20</v>
      </c>
      <c r="D54" s="20">
        <v>9</v>
      </c>
      <c r="E54" s="20">
        <f>3+43</f>
        <v>46</v>
      </c>
      <c r="F54" s="20">
        <f>2+11</f>
        <v>13</v>
      </c>
      <c r="G54" s="20">
        <f t="shared" ref="G54" si="253">E54+F54</f>
        <v>59</v>
      </c>
      <c r="H54" s="20">
        <v>0</v>
      </c>
      <c r="I54" s="20">
        <v>0</v>
      </c>
      <c r="J54" s="20">
        <v>0</v>
      </c>
      <c r="K54" s="20">
        <v>0</v>
      </c>
      <c r="L54" s="20">
        <f>SUM(J54:K54)</f>
        <v>0</v>
      </c>
      <c r="M54" s="20">
        <v>10</v>
      </c>
      <c r="N54" s="20">
        <v>19</v>
      </c>
      <c r="O54" s="20">
        <v>8</v>
      </c>
      <c r="P54" s="20">
        <v>4</v>
      </c>
      <c r="Q54" s="20">
        <f t="shared" ref="Q54" si="254">O54+P54</f>
        <v>12</v>
      </c>
      <c r="R54" s="20">
        <v>0</v>
      </c>
      <c r="S54" s="20">
        <v>0</v>
      </c>
      <c r="T54" s="20">
        <v>0</v>
      </c>
      <c r="U54" s="20">
        <v>0</v>
      </c>
      <c r="V54" s="20">
        <f t="shared" ref="V54" si="255">T54+U54</f>
        <v>0</v>
      </c>
      <c r="W54" s="20">
        <v>0</v>
      </c>
      <c r="X54" s="20">
        <v>0</v>
      </c>
      <c r="Y54" s="20">
        <v>0</v>
      </c>
      <c r="Z54" s="20">
        <v>0</v>
      </c>
      <c r="AA54" s="20">
        <f t="shared" ref="AA54" si="256">Y54+Z54</f>
        <v>0</v>
      </c>
      <c r="AB54" s="20">
        <v>0</v>
      </c>
      <c r="AC54" s="20">
        <v>0</v>
      </c>
      <c r="AD54" s="20">
        <v>0</v>
      </c>
      <c r="AE54" s="20">
        <v>0</v>
      </c>
      <c r="AF54" s="20">
        <f t="shared" ref="AF54" si="257">AD54+AE54</f>
        <v>0</v>
      </c>
      <c r="AG54" s="20">
        <v>0</v>
      </c>
      <c r="AH54" s="20">
        <v>0</v>
      </c>
      <c r="AI54" s="20">
        <v>0</v>
      </c>
      <c r="AJ54" s="20">
        <v>0</v>
      </c>
      <c r="AK54" s="20">
        <f t="shared" ref="AK54" si="258">AI54+AJ54</f>
        <v>0</v>
      </c>
      <c r="AL54" s="20">
        <v>0</v>
      </c>
      <c r="AM54" s="20">
        <v>0</v>
      </c>
      <c r="AN54" s="20">
        <v>0</v>
      </c>
      <c r="AO54" s="20">
        <v>0</v>
      </c>
      <c r="AP54" s="20">
        <f t="shared" ref="AP54" si="259">AN54+AO54</f>
        <v>0</v>
      </c>
      <c r="AQ54" s="20">
        <v>0</v>
      </c>
      <c r="AR54" s="20">
        <v>0</v>
      </c>
      <c r="AS54" s="20">
        <v>0</v>
      </c>
      <c r="AT54" s="20">
        <v>0</v>
      </c>
      <c r="AU54" s="20">
        <f t="shared" ref="AU54" si="260">AS54+AT54</f>
        <v>0</v>
      </c>
      <c r="AV54" s="20">
        <v>0</v>
      </c>
      <c r="AW54" s="20">
        <v>0</v>
      </c>
      <c r="AX54" s="20">
        <v>0</v>
      </c>
      <c r="AY54" s="20">
        <v>0</v>
      </c>
      <c r="AZ54" s="20">
        <f t="shared" ref="AZ54" si="261">AX54+AY54</f>
        <v>0</v>
      </c>
      <c r="BA54" s="20">
        <v>0</v>
      </c>
      <c r="BB54" s="20">
        <v>0</v>
      </c>
      <c r="BC54" s="20">
        <v>0</v>
      </c>
      <c r="BD54" s="20">
        <v>0</v>
      </c>
      <c r="BE54" s="20">
        <f t="shared" ref="BE54" si="262">BC54+BD54</f>
        <v>0</v>
      </c>
      <c r="BF54" s="22">
        <f t="shared" ref="BF54:BF56" si="263">C54+M54+R54+W54+AB54+AG54+AL54+AQ54+AV54+BA54+H54</f>
        <v>30</v>
      </c>
      <c r="BG54" s="22">
        <f t="shared" ref="BG54:BG56" si="264">D54+N54+S54+X54+AC54+AH54+AM54+AR54+AW54+BB54+I54</f>
        <v>28</v>
      </c>
      <c r="BH54" s="22">
        <f t="shared" ref="BH54:BH56" si="265">E54+O54+T54+Y54+AD54+AI54+AN54+AS54+AX54+BC54+J54</f>
        <v>54</v>
      </c>
      <c r="BI54" s="22">
        <f t="shared" ref="BI54:BI56" si="266">F54+P54+U54+Z54+AE54+AJ54+AO54+AT54+AY54+BD54+K54</f>
        <v>17</v>
      </c>
      <c r="BJ54" s="22">
        <f t="shared" ref="BJ54:BJ56" si="267">G54+Q54+V54+AA54+AF54+AK54+AP54+AU54+AZ54+BE54+L54</f>
        <v>71</v>
      </c>
      <c r="BK54" s="22">
        <v>2</v>
      </c>
      <c r="BL54" s="22" t="str">
        <f t="shared" ref="BL54" si="268">IF(BK54=1,BH54,"0")</f>
        <v>0</v>
      </c>
      <c r="BM54" s="22" t="str">
        <f t="shared" ref="BM54" si="269">IF(BK54=1,BI54,"0")</f>
        <v>0</v>
      </c>
      <c r="BN54" s="22">
        <f t="shared" ref="BN54" si="270">BL54+BM54</f>
        <v>0</v>
      </c>
      <c r="BO54" s="22">
        <f t="shared" ref="BO54" si="271">IF(BK54=2,BH54,"0")</f>
        <v>54</v>
      </c>
      <c r="BP54" s="22">
        <f t="shared" ref="BP54" si="272">IF(BK54=2,BI54,"0")</f>
        <v>17</v>
      </c>
      <c r="BQ54" s="22">
        <f t="shared" ref="BQ54" si="273">BO54+BP54</f>
        <v>71</v>
      </c>
      <c r="BR54" s="22" t="str">
        <f t="shared" ref="BR54" si="274">IF(BN54=2,BK54,"0")</f>
        <v>0</v>
      </c>
      <c r="BS54" s="22" t="str">
        <f t="shared" ref="BS54" si="275">IF(BN54=2,BL54,"0")</f>
        <v>0</v>
      </c>
      <c r="BT54" s="22">
        <f t="shared" ref="BT54" si="276">BR54+BS54</f>
        <v>0</v>
      </c>
    </row>
    <row r="55" spans="1:72" ht="23.25" customHeight="1" x14ac:dyDescent="0.3">
      <c r="A55" s="18"/>
      <c r="B55" s="21" t="s">
        <v>34</v>
      </c>
      <c r="C55" s="22">
        <f>SUM(C54)</f>
        <v>20</v>
      </c>
      <c r="D55" s="22">
        <f t="shared" ref="D55:AP55" si="277">SUM(D54)</f>
        <v>9</v>
      </c>
      <c r="E55" s="22">
        <f t="shared" si="277"/>
        <v>46</v>
      </c>
      <c r="F55" s="22">
        <f t="shared" si="277"/>
        <v>13</v>
      </c>
      <c r="G55" s="22">
        <f t="shared" si="277"/>
        <v>59</v>
      </c>
      <c r="H55" s="22">
        <f t="shared" si="277"/>
        <v>0</v>
      </c>
      <c r="I55" s="22">
        <f t="shared" si="277"/>
        <v>0</v>
      </c>
      <c r="J55" s="22">
        <f t="shared" si="277"/>
        <v>0</v>
      </c>
      <c r="K55" s="22">
        <f t="shared" si="277"/>
        <v>0</v>
      </c>
      <c r="L55" s="22">
        <f t="shared" si="277"/>
        <v>0</v>
      </c>
      <c r="M55" s="22">
        <f t="shared" si="277"/>
        <v>10</v>
      </c>
      <c r="N55" s="22">
        <f t="shared" si="277"/>
        <v>19</v>
      </c>
      <c r="O55" s="22">
        <f t="shared" si="277"/>
        <v>8</v>
      </c>
      <c r="P55" s="22">
        <f t="shared" si="277"/>
        <v>4</v>
      </c>
      <c r="Q55" s="22">
        <f t="shared" si="277"/>
        <v>12</v>
      </c>
      <c r="R55" s="22">
        <f t="shared" si="277"/>
        <v>0</v>
      </c>
      <c r="S55" s="22">
        <f t="shared" si="277"/>
        <v>0</v>
      </c>
      <c r="T55" s="22">
        <f t="shared" si="277"/>
        <v>0</v>
      </c>
      <c r="U55" s="22">
        <f t="shared" si="277"/>
        <v>0</v>
      </c>
      <c r="V55" s="22">
        <f t="shared" si="277"/>
        <v>0</v>
      </c>
      <c r="W55" s="22">
        <f t="shared" si="277"/>
        <v>0</v>
      </c>
      <c r="X55" s="22">
        <f t="shared" si="277"/>
        <v>0</v>
      </c>
      <c r="Y55" s="22">
        <f t="shared" si="277"/>
        <v>0</v>
      </c>
      <c r="Z55" s="22">
        <f t="shared" si="277"/>
        <v>0</v>
      </c>
      <c r="AA55" s="22">
        <f t="shared" si="277"/>
        <v>0</v>
      </c>
      <c r="AB55" s="22">
        <f t="shared" si="277"/>
        <v>0</v>
      </c>
      <c r="AC55" s="22">
        <f t="shared" si="277"/>
        <v>0</v>
      </c>
      <c r="AD55" s="22">
        <f t="shared" si="277"/>
        <v>0</v>
      </c>
      <c r="AE55" s="22">
        <f t="shared" si="277"/>
        <v>0</v>
      </c>
      <c r="AF55" s="22">
        <f t="shared" si="277"/>
        <v>0</v>
      </c>
      <c r="AG55" s="22">
        <f t="shared" si="277"/>
        <v>0</v>
      </c>
      <c r="AH55" s="22">
        <f t="shared" si="277"/>
        <v>0</v>
      </c>
      <c r="AI55" s="22">
        <f t="shared" si="277"/>
        <v>0</v>
      </c>
      <c r="AJ55" s="22">
        <f t="shared" si="277"/>
        <v>0</v>
      </c>
      <c r="AK55" s="22">
        <f t="shared" si="277"/>
        <v>0</v>
      </c>
      <c r="AL55" s="22">
        <f t="shared" si="277"/>
        <v>0</v>
      </c>
      <c r="AM55" s="22">
        <f t="shared" si="277"/>
        <v>0</v>
      </c>
      <c r="AN55" s="22">
        <f t="shared" si="277"/>
        <v>0</v>
      </c>
      <c r="AO55" s="22">
        <f t="shared" si="277"/>
        <v>0</v>
      </c>
      <c r="AP55" s="22">
        <f t="shared" si="277"/>
        <v>0</v>
      </c>
      <c r="AQ55" s="22">
        <f t="shared" ref="AQ55:BQ55" si="278">SUM(AQ54)</f>
        <v>0</v>
      </c>
      <c r="AR55" s="22">
        <f t="shared" si="278"/>
        <v>0</v>
      </c>
      <c r="AS55" s="22">
        <f t="shared" si="278"/>
        <v>0</v>
      </c>
      <c r="AT55" s="22">
        <f t="shared" si="278"/>
        <v>0</v>
      </c>
      <c r="AU55" s="22">
        <f t="shared" si="278"/>
        <v>0</v>
      </c>
      <c r="AV55" s="22">
        <f t="shared" si="278"/>
        <v>0</v>
      </c>
      <c r="AW55" s="22">
        <f t="shared" si="278"/>
        <v>0</v>
      </c>
      <c r="AX55" s="22">
        <f t="shared" si="278"/>
        <v>0</v>
      </c>
      <c r="AY55" s="22">
        <f t="shared" si="278"/>
        <v>0</v>
      </c>
      <c r="AZ55" s="22">
        <f t="shared" si="278"/>
        <v>0</v>
      </c>
      <c r="BA55" s="22">
        <f t="shared" ref="BA55:BE55" si="279">SUM(BA54)</f>
        <v>0</v>
      </c>
      <c r="BB55" s="22">
        <f t="shared" si="279"/>
        <v>0</v>
      </c>
      <c r="BC55" s="22">
        <f t="shared" si="279"/>
        <v>0</v>
      </c>
      <c r="BD55" s="22">
        <f t="shared" si="279"/>
        <v>0</v>
      </c>
      <c r="BE55" s="22">
        <f t="shared" si="279"/>
        <v>0</v>
      </c>
      <c r="BF55" s="22">
        <f t="shared" si="263"/>
        <v>30</v>
      </c>
      <c r="BG55" s="22">
        <f t="shared" si="264"/>
        <v>28</v>
      </c>
      <c r="BH55" s="22">
        <f t="shared" si="265"/>
        <v>54</v>
      </c>
      <c r="BI55" s="22">
        <f t="shared" si="266"/>
        <v>17</v>
      </c>
      <c r="BJ55" s="22">
        <f t="shared" si="267"/>
        <v>71</v>
      </c>
      <c r="BK55" s="23"/>
      <c r="BL55" s="22">
        <f t="shared" si="278"/>
        <v>0</v>
      </c>
      <c r="BM55" s="22">
        <f t="shared" si="278"/>
        <v>0</v>
      </c>
      <c r="BN55" s="22">
        <f t="shared" si="278"/>
        <v>0</v>
      </c>
      <c r="BO55" s="22">
        <f t="shared" si="278"/>
        <v>54</v>
      </c>
      <c r="BP55" s="22">
        <f t="shared" si="278"/>
        <v>17</v>
      </c>
      <c r="BQ55" s="22">
        <f t="shared" si="278"/>
        <v>71</v>
      </c>
      <c r="BR55" s="22">
        <f t="shared" ref="BR55:BT55" si="280">SUM(BR54)</f>
        <v>0</v>
      </c>
      <c r="BS55" s="22">
        <f t="shared" si="280"/>
        <v>0</v>
      </c>
      <c r="BT55" s="22">
        <f t="shared" si="280"/>
        <v>0</v>
      </c>
    </row>
    <row r="56" spans="1:72" s="2" customFormat="1" ht="23.25" customHeight="1" x14ac:dyDescent="0.3">
      <c r="A56" s="4"/>
      <c r="B56" s="21" t="s">
        <v>36</v>
      </c>
      <c r="C56" s="22">
        <f>C35+C52+C45+C39+C55+C42+C48</f>
        <v>199</v>
      </c>
      <c r="D56" s="22">
        <f t="shared" ref="D56:F56" si="281">D35+D52+D45+D39+D55+D42+D48</f>
        <v>33</v>
      </c>
      <c r="E56" s="22">
        <f t="shared" si="281"/>
        <v>250</v>
      </c>
      <c r="F56" s="22">
        <f t="shared" si="281"/>
        <v>103</v>
      </c>
      <c r="G56" s="22">
        <f t="shared" ref="G56" si="282">G35+G52+G45+G39+G55+G42+G48</f>
        <v>353</v>
      </c>
      <c r="H56" s="22">
        <f t="shared" ref="H56" si="283">H35+H52+H45+H39+H55+H42+H48</f>
        <v>0</v>
      </c>
      <c r="I56" s="22">
        <f t="shared" ref="I56" si="284">I35+I52+I45+I39+I55+I42+I48</f>
        <v>75</v>
      </c>
      <c r="J56" s="22">
        <f t="shared" ref="J56" si="285">J35+J52+J45+J39+J55+J42+J48</f>
        <v>36</v>
      </c>
      <c r="K56" s="22">
        <f t="shared" ref="K56" si="286">K35+K52+K45+K39+K55+K42+K48</f>
        <v>20</v>
      </c>
      <c r="L56" s="22">
        <f t="shared" ref="L56" si="287">L35+L52+L45+L39+L55+L42+L48</f>
        <v>56</v>
      </c>
      <c r="M56" s="22">
        <f t="shared" ref="M56" si="288">M35+M52+M45+M39+M55+M42+M48</f>
        <v>110</v>
      </c>
      <c r="N56" s="22">
        <f t="shared" ref="N56" si="289">N35+N52+N45+N39+N55+N42+N48</f>
        <v>179</v>
      </c>
      <c r="O56" s="22">
        <f t="shared" ref="O56" si="290">O35+O52+O45+O39+O55+O42+O48</f>
        <v>73</v>
      </c>
      <c r="P56" s="22">
        <f t="shared" ref="P56" si="291">P35+P52+P45+P39+P55+P42+P48</f>
        <v>19</v>
      </c>
      <c r="Q56" s="22">
        <f t="shared" ref="Q56" si="292">Q35+Q52+Q45+Q39+Q55+Q42+Q48</f>
        <v>92</v>
      </c>
      <c r="R56" s="22">
        <f t="shared" ref="R56" si="293">R35+R52+R45+R39+R55+R42+R48</f>
        <v>63</v>
      </c>
      <c r="S56" s="22">
        <f t="shared" ref="S56" si="294">S35+S52+S45+S39+S55+S42+S48</f>
        <v>104</v>
      </c>
      <c r="T56" s="22">
        <f t="shared" ref="T56" si="295">T35+T52+T45+T39+T55+T42+T48</f>
        <v>42</v>
      </c>
      <c r="U56" s="22">
        <f t="shared" ref="U56" si="296">U35+U52+U45+U39+U55+U42+U48</f>
        <v>47</v>
      </c>
      <c r="V56" s="22">
        <f t="shared" ref="V56" si="297">V35+V52+V45+V39+V55+V42+V48</f>
        <v>89</v>
      </c>
      <c r="W56" s="22">
        <f t="shared" ref="W56" si="298">W35+W52+W45+W39+W55+W42+W48</f>
        <v>64</v>
      </c>
      <c r="X56" s="22">
        <f t="shared" ref="X56" si="299">X35+X52+X45+X39+X55+X42+X48</f>
        <v>38</v>
      </c>
      <c r="Y56" s="22">
        <f t="shared" ref="Y56" si="300">Y35+Y52+Y45+Y39+Y55+Y42+Y48</f>
        <v>13</v>
      </c>
      <c r="Z56" s="22">
        <f t="shared" ref="Z56" si="301">Z35+Z52+Z45+Z39+Z55+Z42+Z48</f>
        <v>4</v>
      </c>
      <c r="AA56" s="22">
        <f t="shared" ref="AA56" si="302">AA35+AA52+AA45+AA39+AA55+AA42+AA48</f>
        <v>17</v>
      </c>
      <c r="AB56" s="22">
        <f t="shared" ref="AB56" si="303">AB35+AB52+AB45+AB39+AB55+AB42+AB48</f>
        <v>24</v>
      </c>
      <c r="AC56" s="22">
        <f t="shared" ref="AC56" si="304">AC35+AC52+AC45+AC39+AC55+AC42+AC48</f>
        <v>133</v>
      </c>
      <c r="AD56" s="22">
        <f t="shared" ref="AD56" si="305">AD35+AD52+AD45+AD39+AD55+AD42+AD48</f>
        <v>11</v>
      </c>
      <c r="AE56" s="22">
        <f t="shared" ref="AE56" si="306">AE35+AE52+AE45+AE39+AE55+AE42+AE48</f>
        <v>12</v>
      </c>
      <c r="AF56" s="22">
        <f t="shared" ref="AF56" si="307">AF35+AF52+AF45+AF39+AF55+AF42+AF48</f>
        <v>23</v>
      </c>
      <c r="AG56" s="22">
        <f t="shared" ref="AG56" si="308">AG35+AG52+AG45+AG39+AG55+AG42+AG48</f>
        <v>20</v>
      </c>
      <c r="AH56" s="22">
        <f t="shared" ref="AH56" si="309">AH35+AH52+AH45+AH39+AH55+AH42+AH48</f>
        <v>18</v>
      </c>
      <c r="AI56" s="22">
        <f t="shared" ref="AI56" si="310">AI35+AI52+AI45+AI39+AI55+AI42+AI48</f>
        <v>7</v>
      </c>
      <c r="AJ56" s="22">
        <f t="shared" ref="AJ56" si="311">AJ35+AJ52+AJ45+AJ39+AJ55+AJ42+AJ48</f>
        <v>4</v>
      </c>
      <c r="AK56" s="22">
        <f t="shared" ref="AK56" si="312">AK35+AK52+AK45+AK39+AK55+AK42+AK48</f>
        <v>11</v>
      </c>
      <c r="AL56" s="22">
        <f t="shared" ref="AL56" si="313">AL35+AL52+AL45+AL39+AL55+AL42+AL48</f>
        <v>0</v>
      </c>
      <c r="AM56" s="22">
        <f t="shared" ref="AM56" si="314">AM35+AM52+AM45+AM39+AM55+AM42+AM48</f>
        <v>0</v>
      </c>
      <c r="AN56" s="22">
        <f t="shared" ref="AN56" si="315">AN35+AN52+AN45+AN39+AN55+AN42+AN48</f>
        <v>0</v>
      </c>
      <c r="AO56" s="22">
        <f t="shared" ref="AO56" si="316">AO35+AO52+AO45+AO39+AO55+AO42+AO48</f>
        <v>0</v>
      </c>
      <c r="AP56" s="22">
        <f t="shared" ref="AP56" si="317">AP35+AP52+AP45+AP39+AP55+AP42+AP48</f>
        <v>0</v>
      </c>
      <c r="AQ56" s="22">
        <f t="shared" ref="AQ56" si="318">AQ35+AQ52+AQ45+AQ39+AQ55+AQ42+AQ48</f>
        <v>0</v>
      </c>
      <c r="AR56" s="22">
        <f t="shared" ref="AR56" si="319">AR35+AR52+AR45+AR39+AR55+AR42+AR48</f>
        <v>2</v>
      </c>
      <c r="AS56" s="22">
        <f t="shared" ref="AS56" si="320">AS35+AS52+AS45+AS39+AS55+AS42+AS48</f>
        <v>0</v>
      </c>
      <c r="AT56" s="22">
        <f t="shared" ref="AT56" si="321">AT35+AT52+AT45+AT39+AT55+AT42+AT48</f>
        <v>0</v>
      </c>
      <c r="AU56" s="22">
        <f t="shared" ref="AU56" si="322">AU35+AU52+AU45+AU39+AU55+AU42+AU48</f>
        <v>0</v>
      </c>
      <c r="AV56" s="22">
        <f t="shared" ref="AV56" si="323">AV35+AV52+AV45+AV39+AV55+AV42+AV48</f>
        <v>0</v>
      </c>
      <c r="AW56" s="22">
        <f t="shared" ref="AW56" si="324">AW35+AW52+AW45+AW39+AW55+AW42+AW48</f>
        <v>4</v>
      </c>
      <c r="AX56" s="22">
        <f t="shared" ref="AX56" si="325">AX35+AX52+AX45+AX39+AX55+AX42+AX48</f>
        <v>7</v>
      </c>
      <c r="AY56" s="22">
        <f t="shared" ref="AY56" si="326">AY35+AY52+AY45+AY39+AY55+AY42+AY48</f>
        <v>0</v>
      </c>
      <c r="AZ56" s="22">
        <f t="shared" ref="AZ56" si="327">AZ35+AZ52+AZ45+AZ39+AZ55+AZ42+AZ48</f>
        <v>7</v>
      </c>
      <c r="BA56" s="22">
        <f t="shared" ref="BA56" si="328">BA35+BA52+BA45+BA39+BA55+BA42+BA48</f>
        <v>0</v>
      </c>
      <c r="BB56" s="22">
        <f t="shared" ref="BB56" si="329">BB35+BB52+BB45+BB39+BB55+BB42+BB48</f>
        <v>0</v>
      </c>
      <c r="BC56" s="22">
        <f t="shared" ref="BC56" si="330">BC35+BC52+BC45+BC39+BC55+BC42+BC48</f>
        <v>0</v>
      </c>
      <c r="BD56" s="22">
        <f t="shared" ref="BD56" si="331">BD35+BD52+BD45+BD39+BD55+BD42+BD48</f>
        <v>0</v>
      </c>
      <c r="BE56" s="22">
        <f t="shared" ref="BE56" si="332">BE35+BE52+BE45+BE39+BE55+BE42+BE48</f>
        <v>0</v>
      </c>
      <c r="BF56" s="22">
        <f t="shared" si="263"/>
        <v>480</v>
      </c>
      <c r="BG56" s="22">
        <f t="shared" si="264"/>
        <v>586</v>
      </c>
      <c r="BH56" s="22">
        <f t="shared" si="265"/>
        <v>439</v>
      </c>
      <c r="BI56" s="22">
        <f t="shared" si="266"/>
        <v>209</v>
      </c>
      <c r="BJ56" s="22">
        <f t="shared" si="267"/>
        <v>648</v>
      </c>
      <c r="BK56" s="22"/>
      <c r="BL56" s="22">
        <f t="shared" ref="BL56:BN56" si="333">BL35+BL52+BL45+BL39+BL55+BL42</f>
        <v>0</v>
      </c>
      <c r="BM56" s="22">
        <f t="shared" si="333"/>
        <v>0</v>
      </c>
      <c r="BN56" s="22">
        <f t="shared" si="333"/>
        <v>0</v>
      </c>
      <c r="BO56" s="22">
        <f>BO35+BO52+BO45+BO39+BO55+BO42+BO48</f>
        <v>439</v>
      </c>
      <c r="BP56" s="22">
        <f t="shared" ref="BP56:BQ56" si="334">BP35+BP52+BP45+BP39+BP55+BP42+BP48</f>
        <v>209</v>
      </c>
      <c r="BQ56" s="22">
        <f t="shared" si="334"/>
        <v>648</v>
      </c>
      <c r="BR56" s="22">
        <f t="shared" ref="BR56:BT56" si="335">BR35+BR52+BR45+BR39+BR55+BR42</f>
        <v>0</v>
      </c>
      <c r="BS56" s="22">
        <f t="shared" si="335"/>
        <v>0</v>
      </c>
      <c r="BT56" s="22">
        <f t="shared" si="335"/>
        <v>0</v>
      </c>
    </row>
    <row r="57" spans="1:72" s="2" customFormat="1" ht="23.25" customHeight="1" x14ac:dyDescent="0.3">
      <c r="A57" s="4"/>
      <c r="B57" s="10" t="s">
        <v>37</v>
      </c>
      <c r="C57" s="22"/>
      <c r="D57" s="22"/>
      <c r="E57" s="22"/>
      <c r="F57" s="22"/>
      <c r="G57" s="22"/>
      <c r="H57" s="22"/>
      <c r="I57" s="22"/>
      <c r="J57" s="22"/>
      <c r="K57" s="22"/>
      <c r="L57" s="22"/>
      <c r="M57" s="22"/>
      <c r="N57" s="22"/>
      <c r="O57" s="22"/>
      <c r="P57" s="22"/>
      <c r="Q57" s="22"/>
      <c r="R57" s="22"/>
      <c r="S57" s="22"/>
      <c r="T57" s="22"/>
      <c r="U57" s="22"/>
      <c r="V57" s="22"/>
      <c r="W57" s="22"/>
      <c r="X57" s="22"/>
      <c r="Y57" s="22"/>
      <c r="Z57" s="22"/>
      <c r="AA57" s="22"/>
      <c r="AB57" s="22"/>
      <c r="AC57" s="22"/>
      <c r="AD57" s="22"/>
      <c r="AE57" s="22"/>
      <c r="AF57" s="22"/>
      <c r="AG57" s="22"/>
      <c r="AH57" s="22"/>
      <c r="AI57" s="22"/>
      <c r="AJ57" s="22"/>
      <c r="AK57" s="22"/>
      <c r="AL57" s="22"/>
      <c r="AM57" s="22"/>
      <c r="AN57" s="22"/>
      <c r="AO57" s="22"/>
      <c r="AP57" s="22"/>
      <c r="AQ57" s="22"/>
      <c r="AR57" s="22"/>
      <c r="AS57" s="22"/>
      <c r="AT57" s="22"/>
      <c r="AU57" s="22"/>
      <c r="AV57" s="22"/>
      <c r="AW57" s="22"/>
      <c r="AX57" s="22"/>
      <c r="AY57" s="22"/>
      <c r="AZ57" s="22"/>
      <c r="BA57" s="22"/>
      <c r="BB57" s="22"/>
      <c r="BC57" s="22"/>
      <c r="BD57" s="22"/>
      <c r="BE57" s="22"/>
      <c r="BF57" s="22"/>
      <c r="BG57" s="22"/>
      <c r="BH57" s="22"/>
      <c r="BI57" s="22"/>
      <c r="BJ57" s="22"/>
      <c r="BK57" s="22"/>
      <c r="BL57" s="22"/>
      <c r="BM57" s="22"/>
      <c r="BN57" s="22"/>
      <c r="BO57" s="22"/>
      <c r="BP57" s="22"/>
      <c r="BQ57" s="22"/>
      <c r="BR57" s="22"/>
      <c r="BS57" s="22"/>
      <c r="BT57" s="22"/>
    </row>
    <row r="58" spans="1:72" s="2" customFormat="1" ht="23.25" customHeight="1" x14ac:dyDescent="0.3">
      <c r="A58" s="4"/>
      <c r="B58" s="5" t="s">
        <v>56</v>
      </c>
      <c r="C58" s="22"/>
      <c r="D58" s="22"/>
      <c r="E58" s="22"/>
      <c r="F58" s="22"/>
      <c r="G58" s="22"/>
      <c r="H58" s="22"/>
      <c r="I58" s="22"/>
      <c r="J58" s="22"/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22"/>
      <c r="V58" s="22"/>
      <c r="W58" s="22"/>
      <c r="X58" s="22"/>
      <c r="Y58" s="22"/>
      <c r="Z58" s="22"/>
      <c r="AA58" s="22"/>
      <c r="AB58" s="22"/>
      <c r="AC58" s="22"/>
      <c r="AD58" s="22"/>
      <c r="AE58" s="22"/>
      <c r="AF58" s="22"/>
      <c r="AG58" s="22"/>
      <c r="AH58" s="22"/>
      <c r="AI58" s="22"/>
      <c r="AJ58" s="22"/>
      <c r="AK58" s="22"/>
      <c r="AL58" s="22"/>
      <c r="AM58" s="22"/>
      <c r="AN58" s="22"/>
      <c r="AO58" s="22"/>
      <c r="AP58" s="22"/>
      <c r="AQ58" s="22"/>
      <c r="AR58" s="22"/>
      <c r="AS58" s="22"/>
      <c r="AT58" s="22"/>
      <c r="AU58" s="22"/>
      <c r="AV58" s="22"/>
      <c r="AW58" s="22"/>
      <c r="AX58" s="22"/>
      <c r="AY58" s="22"/>
      <c r="AZ58" s="22"/>
      <c r="BA58" s="22"/>
      <c r="BB58" s="22"/>
      <c r="BC58" s="22"/>
      <c r="BD58" s="22"/>
      <c r="BE58" s="22"/>
      <c r="BF58" s="22"/>
      <c r="BG58" s="22"/>
      <c r="BH58" s="22"/>
      <c r="BI58" s="22"/>
      <c r="BJ58" s="22"/>
      <c r="BK58" s="22"/>
      <c r="BL58" s="22"/>
      <c r="BM58" s="22"/>
      <c r="BN58" s="22"/>
      <c r="BO58" s="22"/>
      <c r="BP58" s="22"/>
      <c r="BQ58" s="22"/>
      <c r="BR58" s="22"/>
      <c r="BS58" s="22"/>
      <c r="BT58" s="22"/>
    </row>
    <row r="59" spans="1:72" s="2" customFormat="1" ht="23.25" customHeight="1" x14ac:dyDescent="0.3">
      <c r="A59" s="4"/>
      <c r="B59" s="118" t="s">
        <v>57</v>
      </c>
      <c r="C59" s="20">
        <v>15</v>
      </c>
      <c r="D59" s="22">
        <v>0</v>
      </c>
      <c r="E59" s="22">
        <v>17</v>
      </c>
      <c r="F59" s="22">
        <v>0</v>
      </c>
      <c r="G59" s="22">
        <f t="shared" ref="G59" si="336">E59+F59</f>
        <v>17</v>
      </c>
      <c r="H59" s="22">
        <v>0</v>
      </c>
      <c r="I59" s="22">
        <v>0</v>
      </c>
      <c r="J59" s="22">
        <v>0</v>
      </c>
      <c r="K59" s="22">
        <v>0</v>
      </c>
      <c r="L59" s="22">
        <f>SUM(J59:K59)</f>
        <v>0</v>
      </c>
      <c r="M59" s="22">
        <v>15</v>
      </c>
      <c r="N59" s="22">
        <f>5+2</f>
        <v>7</v>
      </c>
      <c r="O59" s="22">
        <v>8</v>
      </c>
      <c r="P59" s="22">
        <v>1</v>
      </c>
      <c r="Q59" s="22">
        <f t="shared" ref="Q59" si="337">O59+P59</f>
        <v>9</v>
      </c>
      <c r="R59" s="22">
        <v>0</v>
      </c>
      <c r="S59" s="22">
        <v>0</v>
      </c>
      <c r="T59" s="22">
        <v>0</v>
      </c>
      <c r="U59" s="22">
        <v>0</v>
      </c>
      <c r="V59" s="22">
        <f t="shared" ref="V59" si="338">T59+U59</f>
        <v>0</v>
      </c>
      <c r="W59" s="22">
        <v>0</v>
      </c>
      <c r="X59" s="22">
        <v>0</v>
      </c>
      <c r="Y59" s="22">
        <v>0</v>
      </c>
      <c r="Z59" s="22">
        <v>0</v>
      </c>
      <c r="AA59" s="22">
        <f t="shared" ref="AA59" si="339">Y59+Z59</f>
        <v>0</v>
      </c>
      <c r="AB59" s="22">
        <v>0</v>
      </c>
      <c r="AC59" s="22">
        <v>0</v>
      </c>
      <c r="AD59" s="22">
        <v>0</v>
      </c>
      <c r="AE59" s="22">
        <v>0</v>
      </c>
      <c r="AF59" s="22">
        <f t="shared" ref="AF59" si="340">AD59+AE59</f>
        <v>0</v>
      </c>
      <c r="AG59" s="22">
        <v>0</v>
      </c>
      <c r="AH59" s="22">
        <v>0</v>
      </c>
      <c r="AI59" s="22">
        <v>0</v>
      </c>
      <c r="AJ59" s="22">
        <v>0</v>
      </c>
      <c r="AK59" s="22">
        <f t="shared" ref="AK59" si="341">AI59+AJ59</f>
        <v>0</v>
      </c>
      <c r="AL59" s="22">
        <v>0</v>
      </c>
      <c r="AM59" s="22">
        <v>0</v>
      </c>
      <c r="AN59" s="22">
        <v>0</v>
      </c>
      <c r="AO59" s="22">
        <v>0</v>
      </c>
      <c r="AP59" s="22">
        <f t="shared" ref="AP59" si="342">AN59+AO59</f>
        <v>0</v>
      </c>
      <c r="AQ59" s="22">
        <v>0</v>
      </c>
      <c r="AR59" s="22">
        <v>0</v>
      </c>
      <c r="AS59" s="22">
        <v>0</v>
      </c>
      <c r="AT59" s="22">
        <v>0</v>
      </c>
      <c r="AU59" s="22">
        <f t="shared" ref="AU59" si="343">AS59+AT59</f>
        <v>0</v>
      </c>
      <c r="AV59" s="22">
        <v>0</v>
      </c>
      <c r="AW59" s="22">
        <v>0</v>
      </c>
      <c r="AX59" s="22">
        <v>0</v>
      </c>
      <c r="AY59" s="22">
        <v>0</v>
      </c>
      <c r="AZ59" s="22">
        <f t="shared" ref="AZ59" si="344">AX59+AY59</f>
        <v>0</v>
      </c>
      <c r="BA59" s="22">
        <v>0</v>
      </c>
      <c r="BB59" s="22">
        <v>0</v>
      </c>
      <c r="BC59" s="22">
        <v>0</v>
      </c>
      <c r="BD59" s="22">
        <v>0</v>
      </c>
      <c r="BE59" s="22">
        <f t="shared" ref="BE59" si="345">BC59+BD59</f>
        <v>0</v>
      </c>
      <c r="BF59" s="22">
        <f t="shared" ref="BF59:BF60" si="346">C59+M59+R59+W59+AB59+AG59+AL59+AQ59+AV59+BA59+H59</f>
        <v>30</v>
      </c>
      <c r="BG59" s="22">
        <f t="shared" ref="BG59:BG60" si="347">D59+N59+S59+X59+AC59+AH59+AM59+AR59+AW59+BB59+I59</f>
        <v>7</v>
      </c>
      <c r="BH59" s="22">
        <f t="shared" ref="BH59:BH60" si="348">E59+O59+T59+Y59+AD59+AI59+AN59+AS59+AX59+BC59+J59</f>
        <v>25</v>
      </c>
      <c r="BI59" s="22">
        <f t="shared" ref="BI59:BI60" si="349">F59+P59+U59+Z59+AE59+AJ59+AO59+AT59+AY59+BD59+K59</f>
        <v>1</v>
      </c>
      <c r="BJ59" s="22">
        <f t="shared" ref="BJ59:BJ60" si="350">G59+Q59+V59+AA59+AF59+AK59+AP59+AU59+AZ59+BE59+L59</f>
        <v>26</v>
      </c>
      <c r="BK59" s="22">
        <v>2</v>
      </c>
      <c r="BL59" s="22" t="str">
        <f t="shared" ref="BL59" si="351">IF(BK59=1,BH59,"0")</f>
        <v>0</v>
      </c>
      <c r="BM59" s="22" t="str">
        <f t="shared" ref="BM59" si="352">IF(BK59=1,BI59,"0")</f>
        <v>0</v>
      </c>
      <c r="BN59" s="22">
        <f t="shared" ref="BN59" si="353">BL59+BM59</f>
        <v>0</v>
      </c>
      <c r="BO59" s="22">
        <f t="shared" ref="BO59" si="354">IF(BK59=2,BH59,"0")</f>
        <v>25</v>
      </c>
      <c r="BP59" s="22">
        <f t="shared" ref="BP59" si="355">IF(BK59=2,BI59,"0")</f>
        <v>1</v>
      </c>
      <c r="BQ59" s="22">
        <f t="shared" ref="BQ59" si="356">BO59+BP59</f>
        <v>26</v>
      </c>
      <c r="BR59" s="22" t="str">
        <f t="shared" ref="BR59" si="357">IF(BN59=2,BK59,"0")</f>
        <v>0</v>
      </c>
      <c r="BS59" s="22" t="str">
        <f t="shared" ref="BS59" si="358">IF(BN59=2,BL59,"0")</f>
        <v>0</v>
      </c>
      <c r="BT59" s="22">
        <f t="shared" ref="BT59" si="359">BR59+BS59</f>
        <v>0</v>
      </c>
    </row>
    <row r="60" spans="1:72" s="2" customFormat="1" ht="23.25" customHeight="1" x14ac:dyDescent="0.3">
      <c r="A60" s="4"/>
      <c r="B60" s="84" t="s">
        <v>34</v>
      </c>
      <c r="C60" s="22">
        <f>SUM(C59)</f>
        <v>15</v>
      </c>
      <c r="D60" s="22">
        <f t="shared" ref="D60:BE60" si="360">SUM(D59)</f>
        <v>0</v>
      </c>
      <c r="E60" s="22">
        <f t="shared" si="360"/>
        <v>17</v>
      </c>
      <c r="F60" s="22">
        <f t="shared" si="360"/>
        <v>0</v>
      </c>
      <c r="G60" s="22">
        <f t="shared" si="360"/>
        <v>17</v>
      </c>
      <c r="H60" s="22">
        <f t="shared" si="360"/>
        <v>0</v>
      </c>
      <c r="I60" s="22">
        <f t="shared" si="360"/>
        <v>0</v>
      </c>
      <c r="J60" s="22">
        <f t="shared" si="360"/>
        <v>0</v>
      </c>
      <c r="K60" s="22">
        <f t="shared" si="360"/>
        <v>0</v>
      </c>
      <c r="L60" s="22">
        <f t="shared" si="360"/>
        <v>0</v>
      </c>
      <c r="M60" s="22">
        <f t="shared" si="360"/>
        <v>15</v>
      </c>
      <c r="N60" s="22">
        <f t="shared" si="360"/>
        <v>7</v>
      </c>
      <c r="O60" s="22">
        <f t="shared" si="360"/>
        <v>8</v>
      </c>
      <c r="P60" s="22">
        <f t="shared" si="360"/>
        <v>1</v>
      </c>
      <c r="Q60" s="22">
        <f t="shared" si="360"/>
        <v>9</v>
      </c>
      <c r="R60" s="22">
        <f t="shared" si="360"/>
        <v>0</v>
      </c>
      <c r="S60" s="22">
        <f t="shared" si="360"/>
        <v>0</v>
      </c>
      <c r="T60" s="22">
        <f t="shared" si="360"/>
        <v>0</v>
      </c>
      <c r="U60" s="22">
        <f t="shared" si="360"/>
        <v>0</v>
      </c>
      <c r="V60" s="22">
        <f t="shared" si="360"/>
        <v>0</v>
      </c>
      <c r="W60" s="22">
        <f t="shared" si="360"/>
        <v>0</v>
      </c>
      <c r="X60" s="22">
        <f t="shared" si="360"/>
        <v>0</v>
      </c>
      <c r="Y60" s="22">
        <f t="shared" si="360"/>
        <v>0</v>
      </c>
      <c r="Z60" s="22">
        <f t="shared" si="360"/>
        <v>0</v>
      </c>
      <c r="AA60" s="22">
        <f t="shared" si="360"/>
        <v>0</v>
      </c>
      <c r="AB60" s="22">
        <f t="shared" si="360"/>
        <v>0</v>
      </c>
      <c r="AC60" s="22">
        <f t="shared" si="360"/>
        <v>0</v>
      </c>
      <c r="AD60" s="22">
        <f t="shared" si="360"/>
        <v>0</v>
      </c>
      <c r="AE60" s="22">
        <f t="shared" si="360"/>
        <v>0</v>
      </c>
      <c r="AF60" s="22">
        <f t="shared" si="360"/>
        <v>0</v>
      </c>
      <c r="AG60" s="22">
        <f t="shared" si="360"/>
        <v>0</v>
      </c>
      <c r="AH60" s="22">
        <f t="shared" si="360"/>
        <v>0</v>
      </c>
      <c r="AI60" s="22">
        <f t="shared" si="360"/>
        <v>0</v>
      </c>
      <c r="AJ60" s="22">
        <f t="shared" si="360"/>
        <v>0</v>
      </c>
      <c r="AK60" s="22">
        <f t="shared" si="360"/>
        <v>0</v>
      </c>
      <c r="AL60" s="22">
        <f t="shared" si="360"/>
        <v>0</v>
      </c>
      <c r="AM60" s="22">
        <f t="shared" si="360"/>
        <v>0</v>
      </c>
      <c r="AN60" s="22">
        <f t="shared" si="360"/>
        <v>0</v>
      </c>
      <c r="AO60" s="22">
        <f t="shared" si="360"/>
        <v>0</v>
      </c>
      <c r="AP60" s="22">
        <f t="shared" si="360"/>
        <v>0</v>
      </c>
      <c r="AQ60" s="22">
        <f t="shared" si="360"/>
        <v>0</v>
      </c>
      <c r="AR60" s="22">
        <f t="shared" si="360"/>
        <v>0</v>
      </c>
      <c r="AS60" s="22">
        <f t="shared" si="360"/>
        <v>0</v>
      </c>
      <c r="AT60" s="22">
        <f t="shared" si="360"/>
        <v>0</v>
      </c>
      <c r="AU60" s="22">
        <f t="shared" si="360"/>
        <v>0</v>
      </c>
      <c r="AV60" s="22">
        <f t="shared" si="360"/>
        <v>0</v>
      </c>
      <c r="AW60" s="22">
        <f t="shared" si="360"/>
        <v>0</v>
      </c>
      <c r="AX60" s="22">
        <f t="shared" si="360"/>
        <v>0</v>
      </c>
      <c r="AY60" s="22">
        <f t="shared" si="360"/>
        <v>0</v>
      </c>
      <c r="AZ60" s="22">
        <f t="shared" si="360"/>
        <v>0</v>
      </c>
      <c r="BA60" s="22">
        <f t="shared" si="360"/>
        <v>0</v>
      </c>
      <c r="BB60" s="22">
        <f t="shared" si="360"/>
        <v>0</v>
      </c>
      <c r="BC60" s="22">
        <f t="shared" si="360"/>
        <v>0</v>
      </c>
      <c r="BD60" s="22">
        <f t="shared" si="360"/>
        <v>0</v>
      </c>
      <c r="BE60" s="22">
        <f t="shared" si="360"/>
        <v>0</v>
      </c>
      <c r="BF60" s="22">
        <f t="shared" si="346"/>
        <v>30</v>
      </c>
      <c r="BG60" s="22">
        <f t="shared" si="347"/>
        <v>7</v>
      </c>
      <c r="BH60" s="22">
        <f t="shared" si="348"/>
        <v>25</v>
      </c>
      <c r="BI60" s="22">
        <f t="shared" si="349"/>
        <v>1</v>
      </c>
      <c r="BJ60" s="22">
        <f t="shared" si="350"/>
        <v>26</v>
      </c>
      <c r="BK60" s="22"/>
      <c r="BL60" s="22">
        <f t="shared" ref="BL60:BQ60" si="361">SUM(BL59)</f>
        <v>0</v>
      </c>
      <c r="BM60" s="22">
        <f t="shared" si="361"/>
        <v>0</v>
      </c>
      <c r="BN60" s="22">
        <f t="shared" si="361"/>
        <v>0</v>
      </c>
      <c r="BO60" s="22">
        <f t="shared" si="361"/>
        <v>25</v>
      </c>
      <c r="BP60" s="22">
        <f t="shared" si="361"/>
        <v>1</v>
      </c>
      <c r="BQ60" s="22">
        <f t="shared" si="361"/>
        <v>26</v>
      </c>
      <c r="BR60" s="22">
        <f t="shared" ref="BR60:BT60" si="362">SUM(BR59)</f>
        <v>0</v>
      </c>
      <c r="BS60" s="22">
        <f t="shared" si="362"/>
        <v>0</v>
      </c>
      <c r="BT60" s="22">
        <f t="shared" si="362"/>
        <v>0</v>
      </c>
    </row>
    <row r="61" spans="1:72" s="2" customFormat="1" ht="23.25" customHeight="1" x14ac:dyDescent="0.3">
      <c r="A61" s="4"/>
      <c r="B61" s="21" t="s">
        <v>38</v>
      </c>
      <c r="C61" s="22">
        <f>C60</f>
        <v>15</v>
      </c>
      <c r="D61" s="22">
        <f t="shared" ref="D61:BJ61" si="363">D60</f>
        <v>0</v>
      </c>
      <c r="E61" s="22">
        <f t="shared" si="363"/>
        <v>17</v>
      </c>
      <c r="F61" s="22">
        <f t="shared" si="363"/>
        <v>0</v>
      </c>
      <c r="G61" s="22">
        <f t="shared" si="363"/>
        <v>17</v>
      </c>
      <c r="H61" s="22">
        <f t="shared" si="363"/>
        <v>0</v>
      </c>
      <c r="I61" s="22">
        <f t="shared" si="363"/>
        <v>0</v>
      </c>
      <c r="J61" s="22">
        <f t="shared" si="363"/>
        <v>0</v>
      </c>
      <c r="K61" s="22">
        <f t="shared" si="363"/>
        <v>0</v>
      </c>
      <c r="L61" s="22">
        <f t="shared" si="363"/>
        <v>0</v>
      </c>
      <c r="M61" s="22">
        <f t="shared" si="363"/>
        <v>15</v>
      </c>
      <c r="N61" s="22">
        <f t="shared" si="363"/>
        <v>7</v>
      </c>
      <c r="O61" s="22">
        <f t="shared" si="363"/>
        <v>8</v>
      </c>
      <c r="P61" s="22">
        <f t="shared" si="363"/>
        <v>1</v>
      </c>
      <c r="Q61" s="22">
        <f t="shared" si="363"/>
        <v>9</v>
      </c>
      <c r="R61" s="22">
        <f t="shared" si="363"/>
        <v>0</v>
      </c>
      <c r="S61" s="22">
        <f t="shared" si="363"/>
        <v>0</v>
      </c>
      <c r="T61" s="22">
        <f t="shared" si="363"/>
        <v>0</v>
      </c>
      <c r="U61" s="22">
        <f t="shared" si="363"/>
        <v>0</v>
      </c>
      <c r="V61" s="22">
        <f t="shared" si="363"/>
        <v>0</v>
      </c>
      <c r="W61" s="22">
        <f t="shared" si="363"/>
        <v>0</v>
      </c>
      <c r="X61" s="22">
        <f t="shared" si="363"/>
        <v>0</v>
      </c>
      <c r="Y61" s="22">
        <f t="shared" si="363"/>
        <v>0</v>
      </c>
      <c r="Z61" s="22">
        <f t="shared" si="363"/>
        <v>0</v>
      </c>
      <c r="AA61" s="22">
        <f t="shared" si="363"/>
        <v>0</v>
      </c>
      <c r="AB61" s="22">
        <f t="shared" si="363"/>
        <v>0</v>
      </c>
      <c r="AC61" s="22">
        <f t="shared" si="363"/>
        <v>0</v>
      </c>
      <c r="AD61" s="22">
        <f t="shared" si="363"/>
        <v>0</v>
      </c>
      <c r="AE61" s="22">
        <f t="shared" si="363"/>
        <v>0</v>
      </c>
      <c r="AF61" s="22">
        <f t="shared" si="363"/>
        <v>0</v>
      </c>
      <c r="AG61" s="22">
        <f t="shared" si="363"/>
        <v>0</v>
      </c>
      <c r="AH61" s="22">
        <f t="shared" si="363"/>
        <v>0</v>
      </c>
      <c r="AI61" s="22">
        <f t="shared" si="363"/>
        <v>0</v>
      </c>
      <c r="AJ61" s="22">
        <f t="shared" si="363"/>
        <v>0</v>
      </c>
      <c r="AK61" s="22">
        <f t="shared" si="363"/>
        <v>0</v>
      </c>
      <c r="AL61" s="22">
        <f t="shared" si="363"/>
        <v>0</v>
      </c>
      <c r="AM61" s="22">
        <f t="shared" si="363"/>
        <v>0</v>
      </c>
      <c r="AN61" s="22">
        <f t="shared" si="363"/>
        <v>0</v>
      </c>
      <c r="AO61" s="22">
        <f t="shared" si="363"/>
        <v>0</v>
      </c>
      <c r="AP61" s="22">
        <f t="shared" si="363"/>
        <v>0</v>
      </c>
      <c r="AQ61" s="22">
        <f t="shared" si="363"/>
        <v>0</v>
      </c>
      <c r="AR61" s="22">
        <f t="shared" si="363"/>
        <v>0</v>
      </c>
      <c r="AS61" s="22">
        <f t="shared" si="363"/>
        <v>0</v>
      </c>
      <c r="AT61" s="22">
        <f t="shared" si="363"/>
        <v>0</v>
      </c>
      <c r="AU61" s="22">
        <f t="shared" si="363"/>
        <v>0</v>
      </c>
      <c r="AV61" s="22">
        <f t="shared" si="363"/>
        <v>0</v>
      </c>
      <c r="AW61" s="22">
        <f t="shared" si="363"/>
        <v>0</v>
      </c>
      <c r="AX61" s="22">
        <f t="shared" si="363"/>
        <v>0</v>
      </c>
      <c r="AY61" s="22">
        <f t="shared" si="363"/>
        <v>0</v>
      </c>
      <c r="AZ61" s="22">
        <f t="shared" si="363"/>
        <v>0</v>
      </c>
      <c r="BA61" s="22">
        <f t="shared" si="363"/>
        <v>0</v>
      </c>
      <c r="BB61" s="22">
        <f t="shared" si="363"/>
        <v>0</v>
      </c>
      <c r="BC61" s="22">
        <f t="shared" si="363"/>
        <v>0</v>
      </c>
      <c r="BD61" s="22">
        <f t="shared" si="363"/>
        <v>0</v>
      </c>
      <c r="BE61" s="22">
        <f t="shared" si="363"/>
        <v>0</v>
      </c>
      <c r="BF61" s="22">
        <f t="shared" si="363"/>
        <v>30</v>
      </c>
      <c r="BG61" s="22">
        <f t="shared" si="363"/>
        <v>7</v>
      </c>
      <c r="BH61" s="22">
        <f t="shared" si="363"/>
        <v>25</v>
      </c>
      <c r="BI61" s="22">
        <f t="shared" si="363"/>
        <v>1</v>
      </c>
      <c r="BJ61" s="22">
        <f t="shared" si="363"/>
        <v>26</v>
      </c>
      <c r="BK61" s="22">
        <f t="shared" ref="BK61" si="364">BK60</f>
        <v>0</v>
      </c>
      <c r="BL61" s="22">
        <f t="shared" ref="BL61" si="365">BL60</f>
        <v>0</v>
      </c>
      <c r="BM61" s="22">
        <f t="shared" ref="BM61" si="366">BM60</f>
        <v>0</v>
      </c>
      <c r="BN61" s="22">
        <f t="shared" ref="BN61" si="367">BN60</f>
        <v>0</v>
      </c>
      <c r="BO61" s="22">
        <f t="shared" ref="BO61" si="368">BO60</f>
        <v>25</v>
      </c>
      <c r="BP61" s="22">
        <f t="shared" ref="BP61" si="369">BP60</f>
        <v>1</v>
      </c>
      <c r="BQ61" s="22">
        <f t="shared" ref="BQ61:BS61" si="370">BQ60</f>
        <v>26</v>
      </c>
      <c r="BR61" s="22">
        <f t="shared" si="370"/>
        <v>0</v>
      </c>
      <c r="BS61" s="22">
        <f t="shared" si="370"/>
        <v>0</v>
      </c>
      <c r="BT61" s="22">
        <f t="shared" ref="BT61" si="371">BT60</f>
        <v>0</v>
      </c>
    </row>
    <row r="62" spans="1:72" s="2" customFormat="1" ht="23.25" customHeight="1" x14ac:dyDescent="0.3">
      <c r="A62" s="24"/>
      <c r="B62" s="25" t="s">
        <v>39</v>
      </c>
      <c r="C62" s="26">
        <f>C56+C61</f>
        <v>214</v>
      </c>
      <c r="D62" s="26">
        <f t="shared" ref="D62:BO62" si="372">D56+D61</f>
        <v>33</v>
      </c>
      <c r="E62" s="26">
        <f t="shared" si="372"/>
        <v>267</v>
      </c>
      <c r="F62" s="26">
        <f t="shared" si="372"/>
        <v>103</v>
      </c>
      <c r="G62" s="26">
        <f t="shared" si="372"/>
        <v>370</v>
      </c>
      <c r="H62" s="26">
        <f t="shared" si="372"/>
        <v>0</v>
      </c>
      <c r="I62" s="26">
        <f t="shared" si="372"/>
        <v>75</v>
      </c>
      <c r="J62" s="26">
        <f t="shared" si="372"/>
        <v>36</v>
      </c>
      <c r="K62" s="26">
        <f t="shared" si="372"/>
        <v>20</v>
      </c>
      <c r="L62" s="26">
        <f t="shared" si="372"/>
        <v>56</v>
      </c>
      <c r="M62" s="26">
        <f t="shared" si="372"/>
        <v>125</v>
      </c>
      <c r="N62" s="26">
        <f t="shared" si="372"/>
        <v>186</v>
      </c>
      <c r="O62" s="26">
        <f t="shared" si="372"/>
        <v>81</v>
      </c>
      <c r="P62" s="26">
        <f t="shared" si="372"/>
        <v>20</v>
      </c>
      <c r="Q62" s="26">
        <f t="shared" si="372"/>
        <v>101</v>
      </c>
      <c r="R62" s="26">
        <f t="shared" si="372"/>
        <v>63</v>
      </c>
      <c r="S62" s="26">
        <f t="shared" si="372"/>
        <v>104</v>
      </c>
      <c r="T62" s="26">
        <f t="shared" si="372"/>
        <v>42</v>
      </c>
      <c r="U62" s="26">
        <f t="shared" si="372"/>
        <v>47</v>
      </c>
      <c r="V62" s="26">
        <f t="shared" si="372"/>
        <v>89</v>
      </c>
      <c r="W62" s="26">
        <f t="shared" si="372"/>
        <v>64</v>
      </c>
      <c r="X62" s="26">
        <f t="shared" si="372"/>
        <v>38</v>
      </c>
      <c r="Y62" s="26">
        <f t="shared" si="372"/>
        <v>13</v>
      </c>
      <c r="Z62" s="26">
        <f t="shared" si="372"/>
        <v>4</v>
      </c>
      <c r="AA62" s="26">
        <f t="shared" si="372"/>
        <v>17</v>
      </c>
      <c r="AB62" s="26">
        <f t="shared" si="372"/>
        <v>24</v>
      </c>
      <c r="AC62" s="26">
        <f t="shared" si="372"/>
        <v>133</v>
      </c>
      <c r="AD62" s="26">
        <f t="shared" si="372"/>
        <v>11</v>
      </c>
      <c r="AE62" s="26">
        <f t="shared" si="372"/>
        <v>12</v>
      </c>
      <c r="AF62" s="26">
        <f t="shared" si="372"/>
        <v>23</v>
      </c>
      <c r="AG62" s="26">
        <f t="shared" si="372"/>
        <v>20</v>
      </c>
      <c r="AH62" s="26">
        <f t="shared" si="372"/>
        <v>18</v>
      </c>
      <c r="AI62" s="26">
        <f t="shared" si="372"/>
        <v>7</v>
      </c>
      <c r="AJ62" s="26">
        <f t="shared" si="372"/>
        <v>4</v>
      </c>
      <c r="AK62" s="26">
        <f t="shared" si="372"/>
        <v>11</v>
      </c>
      <c r="AL62" s="26">
        <f t="shared" si="372"/>
        <v>0</v>
      </c>
      <c r="AM62" s="26">
        <f t="shared" si="372"/>
        <v>0</v>
      </c>
      <c r="AN62" s="26">
        <f t="shared" si="372"/>
        <v>0</v>
      </c>
      <c r="AO62" s="26">
        <f t="shared" si="372"/>
        <v>0</v>
      </c>
      <c r="AP62" s="26">
        <f t="shared" si="372"/>
        <v>0</v>
      </c>
      <c r="AQ62" s="26">
        <f t="shared" si="372"/>
        <v>0</v>
      </c>
      <c r="AR62" s="26">
        <f t="shared" si="372"/>
        <v>2</v>
      </c>
      <c r="AS62" s="26">
        <f t="shared" si="372"/>
        <v>0</v>
      </c>
      <c r="AT62" s="26">
        <f t="shared" si="372"/>
        <v>0</v>
      </c>
      <c r="AU62" s="26">
        <f t="shared" si="372"/>
        <v>0</v>
      </c>
      <c r="AV62" s="26">
        <f t="shared" si="372"/>
        <v>0</v>
      </c>
      <c r="AW62" s="26">
        <f t="shared" si="372"/>
        <v>4</v>
      </c>
      <c r="AX62" s="26">
        <f t="shared" si="372"/>
        <v>7</v>
      </c>
      <c r="AY62" s="26">
        <f t="shared" si="372"/>
        <v>0</v>
      </c>
      <c r="AZ62" s="26">
        <f t="shared" si="372"/>
        <v>7</v>
      </c>
      <c r="BA62" s="26">
        <f t="shared" si="372"/>
        <v>0</v>
      </c>
      <c r="BB62" s="26">
        <f t="shared" si="372"/>
        <v>0</v>
      </c>
      <c r="BC62" s="26">
        <f t="shared" si="372"/>
        <v>0</v>
      </c>
      <c r="BD62" s="26">
        <f t="shared" si="372"/>
        <v>0</v>
      </c>
      <c r="BE62" s="26">
        <f t="shared" si="372"/>
        <v>0</v>
      </c>
      <c r="BF62" s="26">
        <f t="shared" si="372"/>
        <v>510</v>
      </c>
      <c r="BG62" s="26">
        <f t="shared" si="372"/>
        <v>593</v>
      </c>
      <c r="BH62" s="26">
        <f t="shared" si="372"/>
        <v>464</v>
      </c>
      <c r="BI62" s="26">
        <f t="shared" si="372"/>
        <v>210</v>
      </c>
      <c r="BJ62" s="26">
        <f t="shared" si="372"/>
        <v>674</v>
      </c>
      <c r="BK62" s="26">
        <f t="shared" si="372"/>
        <v>0</v>
      </c>
      <c r="BL62" s="26">
        <f t="shared" si="372"/>
        <v>0</v>
      </c>
      <c r="BM62" s="26">
        <f t="shared" si="372"/>
        <v>0</v>
      </c>
      <c r="BN62" s="26">
        <f t="shared" si="372"/>
        <v>0</v>
      </c>
      <c r="BO62" s="26">
        <f t="shared" si="372"/>
        <v>464</v>
      </c>
      <c r="BP62" s="26">
        <f t="shared" ref="BP62:BR62" si="373">BP56+BP61</f>
        <v>210</v>
      </c>
      <c r="BQ62" s="26">
        <f t="shared" si="373"/>
        <v>674</v>
      </c>
      <c r="BR62" s="26">
        <f t="shared" si="373"/>
        <v>0</v>
      </c>
      <c r="BS62" s="26">
        <f t="shared" ref="BS62:BT62" si="374">BS56+BS61</f>
        <v>0</v>
      </c>
      <c r="BT62" s="26">
        <f t="shared" si="374"/>
        <v>0</v>
      </c>
    </row>
    <row r="63" spans="1:72" ht="23.25" customHeight="1" x14ac:dyDescent="0.3">
      <c r="A63" s="4" t="s">
        <v>60</v>
      </c>
      <c r="B63" s="5"/>
      <c r="C63" s="124"/>
      <c r="D63" s="28"/>
      <c r="E63" s="28"/>
      <c r="F63" s="28"/>
      <c r="G63" s="28"/>
      <c r="H63" s="28"/>
      <c r="I63" s="28"/>
      <c r="J63" s="28"/>
      <c r="K63" s="28"/>
      <c r="L63" s="28"/>
      <c r="M63" s="28"/>
      <c r="N63" s="28"/>
      <c r="O63" s="28"/>
      <c r="P63" s="28"/>
      <c r="Q63" s="28"/>
      <c r="R63" s="28"/>
      <c r="S63" s="28"/>
      <c r="T63" s="28"/>
      <c r="U63" s="28"/>
      <c r="V63" s="28"/>
      <c r="W63" s="28"/>
      <c r="X63" s="28"/>
      <c r="Y63" s="28"/>
      <c r="Z63" s="28"/>
      <c r="AA63" s="28"/>
      <c r="AB63" s="28"/>
      <c r="AC63" s="28"/>
      <c r="AD63" s="28"/>
      <c r="AE63" s="28"/>
      <c r="AF63" s="28"/>
      <c r="AG63" s="28"/>
      <c r="AH63" s="28"/>
      <c r="AI63" s="28"/>
      <c r="AJ63" s="28"/>
      <c r="AK63" s="28"/>
      <c r="AL63" s="28"/>
      <c r="AM63" s="28"/>
      <c r="AN63" s="28"/>
      <c r="AO63" s="28"/>
      <c r="AP63" s="28"/>
      <c r="AQ63" s="28"/>
      <c r="AR63" s="28"/>
      <c r="AS63" s="28"/>
      <c r="AT63" s="28"/>
      <c r="AU63" s="28"/>
      <c r="AV63" s="28"/>
      <c r="AW63" s="28"/>
      <c r="AX63" s="28"/>
      <c r="AY63" s="28"/>
      <c r="AZ63" s="28"/>
      <c r="BA63" s="28"/>
      <c r="BB63" s="28"/>
      <c r="BC63" s="28"/>
      <c r="BD63" s="28"/>
      <c r="BE63" s="28"/>
      <c r="BF63" s="28"/>
      <c r="BG63" s="28"/>
      <c r="BH63" s="28"/>
      <c r="BI63" s="28"/>
      <c r="BJ63" s="28"/>
      <c r="BK63" s="53"/>
      <c r="BL63" s="28"/>
      <c r="BM63" s="28"/>
      <c r="BN63" s="28"/>
      <c r="BO63" s="28"/>
      <c r="BP63" s="28"/>
      <c r="BQ63" s="45"/>
      <c r="BR63" s="28"/>
      <c r="BS63" s="28"/>
      <c r="BT63" s="45"/>
    </row>
    <row r="64" spans="1:72" ht="23.25" customHeight="1" x14ac:dyDescent="0.3">
      <c r="A64" s="4"/>
      <c r="B64" s="10" t="s">
        <v>27</v>
      </c>
      <c r="C64" s="124"/>
      <c r="D64" s="28"/>
      <c r="E64" s="28"/>
      <c r="F64" s="28"/>
      <c r="G64" s="28"/>
      <c r="H64" s="28"/>
      <c r="I64" s="28"/>
      <c r="J64" s="28"/>
      <c r="K64" s="28"/>
      <c r="L64" s="28"/>
      <c r="M64" s="28"/>
      <c r="N64" s="28"/>
      <c r="O64" s="28"/>
      <c r="P64" s="28"/>
      <c r="Q64" s="28"/>
      <c r="R64" s="28"/>
      <c r="S64" s="28"/>
      <c r="T64" s="28"/>
      <c r="U64" s="28"/>
      <c r="V64" s="28"/>
      <c r="W64" s="28"/>
      <c r="X64" s="28"/>
      <c r="Y64" s="28"/>
      <c r="Z64" s="28"/>
      <c r="AA64" s="28"/>
      <c r="AB64" s="28"/>
      <c r="AC64" s="28"/>
      <c r="AD64" s="28"/>
      <c r="AE64" s="28"/>
      <c r="AF64" s="28"/>
      <c r="AG64" s="28"/>
      <c r="AH64" s="28"/>
      <c r="AI64" s="28"/>
      <c r="AJ64" s="28"/>
      <c r="AK64" s="28"/>
      <c r="AL64" s="28"/>
      <c r="AM64" s="28"/>
      <c r="AN64" s="28"/>
      <c r="AO64" s="28"/>
      <c r="AP64" s="28"/>
      <c r="AQ64" s="28"/>
      <c r="AR64" s="28"/>
      <c r="AS64" s="28"/>
      <c r="AT64" s="28"/>
      <c r="AU64" s="28"/>
      <c r="AV64" s="28"/>
      <c r="AW64" s="28"/>
      <c r="AX64" s="28"/>
      <c r="AY64" s="28"/>
      <c r="AZ64" s="28"/>
      <c r="BA64" s="28"/>
      <c r="BB64" s="28"/>
      <c r="BC64" s="28"/>
      <c r="BD64" s="28"/>
      <c r="BE64" s="28"/>
      <c r="BF64" s="28"/>
      <c r="BG64" s="28"/>
      <c r="BH64" s="28"/>
      <c r="BI64" s="28"/>
      <c r="BJ64" s="28"/>
      <c r="BK64" s="53"/>
      <c r="BL64" s="28"/>
      <c r="BM64" s="28"/>
      <c r="BN64" s="28"/>
      <c r="BO64" s="28"/>
      <c r="BP64" s="28"/>
      <c r="BQ64" s="45"/>
      <c r="BR64" s="28"/>
      <c r="BS64" s="28"/>
      <c r="BT64" s="45"/>
    </row>
    <row r="65" spans="1:72" ht="23.25" customHeight="1" x14ac:dyDescent="0.3">
      <c r="A65" s="18"/>
      <c r="B65" s="5" t="s">
        <v>50</v>
      </c>
      <c r="C65" s="125"/>
      <c r="D65" s="85"/>
      <c r="E65" s="85"/>
      <c r="F65" s="85"/>
      <c r="G65" s="28"/>
      <c r="H65" s="28"/>
      <c r="I65" s="28"/>
      <c r="J65" s="28"/>
      <c r="K65" s="28"/>
      <c r="L65" s="28"/>
      <c r="M65" s="28"/>
      <c r="N65" s="28"/>
      <c r="O65" s="28"/>
      <c r="P65" s="28"/>
      <c r="Q65" s="28"/>
      <c r="R65" s="85"/>
      <c r="S65" s="85"/>
      <c r="T65" s="86"/>
      <c r="U65" s="86"/>
      <c r="V65" s="28"/>
      <c r="W65" s="28"/>
      <c r="X65" s="28"/>
      <c r="Y65" s="28"/>
      <c r="Z65" s="28"/>
      <c r="AA65" s="28"/>
      <c r="AB65" s="28"/>
      <c r="AC65" s="28"/>
      <c r="AD65" s="28"/>
      <c r="AE65" s="28"/>
      <c r="AF65" s="28"/>
      <c r="AG65" s="28"/>
      <c r="AH65" s="28"/>
      <c r="AI65" s="28"/>
      <c r="AJ65" s="28"/>
      <c r="AK65" s="28"/>
      <c r="AL65" s="85"/>
      <c r="AM65" s="85"/>
      <c r="AN65" s="85"/>
      <c r="AO65" s="85"/>
      <c r="AP65" s="28"/>
      <c r="AQ65" s="28"/>
      <c r="AR65" s="28"/>
      <c r="AS65" s="28"/>
      <c r="AT65" s="28"/>
      <c r="AU65" s="28"/>
      <c r="AV65" s="28"/>
      <c r="AW65" s="28"/>
      <c r="AX65" s="28"/>
      <c r="AY65" s="28"/>
      <c r="AZ65" s="28"/>
      <c r="BA65" s="28"/>
      <c r="BB65" s="28"/>
      <c r="BC65" s="28"/>
      <c r="BD65" s="28"/>
      <c r="BE65" s="28"/>
      <c r="BF65" s="28"/>
      <c r="BG65" s="28"/>
      <c r="BH65" s="28"/>
      <c r="BI65" s="28"/>
      <c r="BJ65" s="28"/>
      <c r="BK65" s="53"/>
      <c r="BL65" s="28"/>
      <c r="BM65" s="28"/>
      <c r="BN65" s="28"/>
      <c r="BO65" s="28"/>
      <c r="BP65" s="28"/>
      <c r="BQ65" s="45"/>
      <c r="BR65" s="28"/>
      <c r="BS65" s="28"/>
      <c r="BT65" s="45"/>
    </row>
    <row r="66" spans="1:72" ht="23.25" customHeight="1" x14ac:dyDescent="0.3">
      <c r="A66" s="18"/>
      <c r="B66" s="19" t="s">
        <v>61</v>
      </c>
      <c r="C66" s="20">
        <v>3</v>
      </c>
      <c r="D66" s="20">
        <v>1</v>
      </c>
      <c r="E66" s="20">
        <v>1</v>
      </c>
      <c r="F66" s="20">
        <v>0</v>
      </c>
      <c r="G66" s="20">
        <f t="shared" ref="G66:G70" si="375">E66+F66</f>
        <v>1</v>
      </c>
      <c r="H66" s="20">
        <v>0</v>
      </c>
      <c r="I66" s="20">
        <f>17+5</f>
        <v>22</v>
      </c>
      <c r="J66" s="20">
        <f>8+1</f>
        <v>9</v>
      </c>
      <c r="K66" s="20">
        <f>5+2</f>
        <v>7</v>
      </c>
      <c r="L66" s="20">
        <f>SUM(J66:K66)</f>
        <v>16</v>
      </c>
      <c r="M66" s="20">
        <v>2</v>
      </c>
      <c r="N66" s="20">
        <f>2+2</f>
        <v>4</v>
      </c>
      <c r="O66" s="20">
        <v>1</v>
      </c>
      <c r="P66" s="20">
        <v>0</v>
      </c>
      <c r="Q66" s="20">
        <f t="shared" ref="Q66:Q70" si="376">O66+P66</f>
        <v>1</v>
      </c>
      <c r="R66" s="20">
        <v>40</v>
      </c>
      <c r="S66" s="20">
        <v>21</v>
      </c>
      <c r="T66" s="20">
        <v>10</v>
      </c>
      <c r="U66" s="20">
        <v>8</v>
      </c>
      <c r="V66" s="20">
        <f t="shared" ref="V66:V70" si="377">T66+U66</f>
        <v>18</v>
      </c>
      <c r="W66" s="20">
        <v>10</v>
      </c>
      <c r="X66" s="20">
        <v>10</v>
      </c>
      <c r="Y66" s="20">
        <v>4</v>
      </c>
      <c r="Z66" s="20">
        <v>3</v>
      </c>
      <c r="AA66" s="20">
        <f t="shared" ref="AA66:AA70" si="378">Y66+Z66</f>
        <v>7</v>
      </c>
      <c r="AB66" s="20">
        <v>4</v>
      </c>
      <c r="AC66" s="20">
        <v>40</v>
      </c>
      <c r="AD66" s="20">
        <v>3</v>
      </c>
      <c r="AE66" s="20">
        <v>4</v>
      </c>
      <c r="AF66" s="20">
        <f t="shared" ref="AF66:AF70" si="379">AD66+AE66</f>
        <v>7</v>
      </c>
      <c r="AG66" s="20">
        <v>1</v>
      </c>
      <c r="AH66" s="20">
        <v>7</v>
      </c>
      <c r="AI66" s="20">
        <v>3</v>
      </c>
      <c r="AJ66" s="20">
        <v>2</v>
      </c>
      <c r="AK66" s="20">
        <f t="shared" ref="AK66:AK70" si="380">AI66+AJ66</f>
        <v>5</v>
      </c>
      <c r="AL66" s="20">
        <v>0</v>
      </c>
      <c r="AM66" s="20">
        <v>0</v>
      </c>
      <c r="AN66" s="20">
        <v>0</v>
      </c>
      <c r="AO66" s="20">
        <v>0</v>
      </c>
      <c r="AP66" s="20">
        <f t="shared" ref="AP66:AP70" si="381">AN66+AO66</f>
        <v>0</v>
      </c>
      <c r="AQ66" s="20">
        <v>0</v>
      </c>
      <c r="AR66" s="20">
        <v>1</v>
      </c>
      <c r="AS66" s="20">
        <v>1</v>
      </c>
      <c r="AT66" s="20">
        <v>0</v>
      </c>
      <c r="AU66" s="20">
        <f t="shared" ref="AU66:AU70" si="382">AS66+AT66</f>
        <v>1</v>
      </c>
      <c r="AV66" s="20">
        <v>0</v>
      </c>
      <c r="AW66" s="20">
        <v>4</v>
      </c>
      <c r="AX66" s="20">
        <v>2</v>
      </c>
      <c r="AY66" s="20">
        <v>0</v>
      </c>
      <c r="AZ66" s="20">
        <f t="shared" ref="AZ66:AZ70" si="383">AX66+AY66</f>
        <v>2</v>
      </c>
      <c r="BA66" s="20">
        <v>0</v>
      </c>
      <c r="BB66" s="20">
        <v>0</v>
      </c>
      <c r="BC66" s="20">
        <v>0</v>
      </c>
      <c r="BD66" s="20">
        <v>0</v>
      </c>
      <c r="BE66" s="20">
        <f t="shared" ref="BE66:BE70" si="384">BC66+BD66</f>
        <v>0</v>
      </c>
      <c r="BF66" s="22">
        <f t="shared" ref="BF66:BF73" si="385">C66+M66+R66+W66+AB66+AG66+AL66+AQ66+AV66+BA66+H66</f>
        <v>60</v>
      </c>
      <c r="BG66" s="32">
        <f t="shared" ref="BG66:BG73" si="386">D66+N66+S66+X66+AC66+AH66+AM66+AR66+AW66+BB66+I66</f>
        <v>110</v>
      </c>
      <c r="BH66" s="22">
        <f t="shared" ref="BH66:BH73" si="387">E66+O66+T66+Y66+AD66+AI66+AN66+AS66+AX66+BC66+J66</f>
        <v>34</v>
      </c>
      <c r="BI66" s="22">
        <f t="shared" ref="BI66:BI73" si="388">F66+P66+U66+Z66+AE66+AJ66+AO66+AT66+AY66+BD66+K66</f>
        <v>24</v>
      </c>
      <c r="BJ66" s="22">
        <f t="shared" ref="BJ66:BJ73" si="389">G66+Q66+V66+AA66+AF66+AK66+AP66+AU66+AZ66+BE66+L66</f>
        <v>58</v>
      </c>
      <c r="BK66" s="23">
        <v>2</v>
      </c>
      <c r="BL66" s="22" t="str">
        <f t="shared" ref="BL66:BL70" si="390">IF(BK66=1,BH66,"0")</f>
        <v>0</v>
      </c>
      <c r="BM66" s="22" t="str">
        <f t="shared" ref="BM66:BM70" si="391">IF(BK66=1,BI66,"0")</f>
        <v>0</v>
      </c>
      <c r="BN66" s="22">
        <f t="shared" ref="BN66:BN70" si="392">BL66+BM66</f>
        <v>0</v>
      </c>
      <c r="BO66" s="22">
        <f t="shared" ref="BO66:BO70" si="393">IF(BK66=2,BH66,"0")</f>
        <v>34</v>
      </c>
      <c r="BP66" s="22">
        <f t="shared" ref="BP66:BP70" si="394">IF(BK66=2,BI66,"0")</f>
        <v>24</v>
      </c>
      <c r="BQ66" s="22">
        <f t="shared" ref="BQ66:BQ70" si="395">BO66+BP66</f>
        <v>58</v>
      </c>
      <c r="BR66" s="22" t="str">
        <f t="shared" ref="BR66:BR70" si="396">IF(BN66=2,BK66,"0")</f>
        <v>0</v>
      </c>
      <c r="BS66" s="22" t="str">
        <f t="shared" ref="BS66:BS70" si="397">IF(BN66=2,BL66,"0")</f>
        <v>0</v>
      </c>
      <c r="BT66" s="22">
        <f t="shared" ref="BT66:BT70" si="398">BR66+BS66</f>
        <v>0</v>
      </c>
    </row>
    <row r="67" spans="1:72" ht="23.25" customHeight="1" x14ac:dyDescent="0.3">
      <c r="A67" s="18"/>
      <c r="B67" s="34" t="s">
        <v>62</v>
      </c>
      <c r="C67" s="20">
        <v>3</v>
      </c>
      <c r="D67" s="20">
        <v>0</v>
      </c>
      <c r="E67" s="20">
        <v>0</v>
      </c>
      <c r="F67" s="20">
        <v>0</v>
      </c>
      <c r="G67" s="20">
        <f t="shared" si="375"/>
        <v>0</v>
      </c>
      <c r="H67" s="20">
        <v>0</v>
      </c>
      <c r="I67" s="20">
        <f>12+4</f>
        <v>16</v>
      </c>
      <c r="J67" s="20">
        <f>3+2</f>
        <v>5</v>
      </c>
      <c r="K67" s="20">
        <v>2</v>
      </c>
      <c r="L67" s="20">
        <f t="shared" ref="L67:L70" si="399">SUM(J67:K67)</f>
        <v>7</v>
      </c>
      <c r="M67" s="20">
        <v>2</v>
      </c>
      <c r="N67" s="20">
        <f>8+2</f>
        <v>10</v>
      </c>
      <c r="O67" s="20">
        <v>7</v>
      </c>
      <c r="P67" s="20">
        <v>2</v>
      </c>
      <c r="Q67" s="20">
        <f t="shared" si="376"/>
        <v>9</v>
      </c>
      <c r="R67" s="20">
        <v>20</v>
      </c>
      <c r="S67" s="20">
        <v>7</v>
      </c>
      <c r="T67" s="20">
        <v>3</v>
      </c>
      <c r="U67" s="20">
        <v>9</v>
      </c>
      <c r="V67" s="20">
        <f t="shared" si="377"/>
        <v>12</v>
      </c>
      <c r="W67" s="20">
        <v>3</v>
      </c>
      <c r="X67" s="20">
        <v>2</v>
      </c>
      <c r="Y67" s="20">
        <v>1</v>
      </c>
      <c r="Z67" s="20">
        <v>0</v>
      </c>
      <c r="AA67" s="20">
        <f t="shared" si="378"/>
        <v>1</v>
      </c>
      <c r="AB67" s="20">
        <v>1</v>
      </c>
      <c r="AC67" s="20">
        <v>24</v>
      </c>
      <c r="AD67" s="20">
        <v>5</v>
      </c>
      <c r="AE67" s="20">
        <v>2</v>
      </c>
      <c r="AF67" s="20">
        <f t="shared" si="379"/>
        <v>7</v>
      </c>
      <c r="AG67" s="20">
        <v>1</v>
      </c>
      <c r="AH67" s="20">
        <v>7</v>
      </c>
      <c r="AI67" s="20">
        <v>4</v>
      </c>
      <c r="AJ67" s="20">
        <v>0</v>
      </c>
      <c r="AK67" s="20">
        <f t="shared" si="380"/>
        <v>4</v>
      </c>
      <c r="AL67" s="20">
        <v>0</v>
      </c>
      <c r="AM67" s="20">
        <v>0</v>
      </c>
      <c r="AN67" s="20">
        <v>0</v>
      </c>
      <c r="AO67" s="20">
        <v>0</v>
      </c>
      <c r="AP67" s="20">
        <f t="shared" si="381"/>
        <v>0</v>
      </c>
      <c r="AQ67" s="20">
        <v>0</v>
      </c>
      <c r="AR67" s="20">
        <v>0</v>
      </c>
      <c r="AS67" s="20">
        <v>0</v>
      </c>
      <c r="AT67" s="20">
        <v>0</v>
      </c>
      <c r="AU67" s="20">
        <f t="shared" si="382"/>
        <v>0</v>
      </c>
      <c r="AV67" s="20">
        <v>0</v>
      </c>
      <c r="AW67" s="20">
        <v>0</v>
      </c>
      <c r="AX67" s="20">
        <v>0</v>
      </c>
      <c r="AY67" s="20">
        <v>0</v>
      </c>
      <c r="AZ67" s="20">
        <f t="shared" si="383"/>
        <v>0</v>
      </c>
      <c r="BA67" s="20">
        <v>0</v>
      </c>
      <c r="BB67" s="20">
        <v>0</v>
      </c>
      <c r="BC67" s="20">
        <v>0</v>
      </c>
      <c r="BD67" s="20">
        <v>0</v>
      </c>
      <c r="BE67" s="20">
        <f t="shared" si="384"/>
        <v>0</v>
      </c>
      <c r="BF67" s="22">
        <f t="shared" si="385"/>
        <v>30</v>
      </c>
      <c r="BG67" s="32">
        <f t="shared" si="386"/>
        <v>66</v>
      </c>
      <c r="BH67" s="22">
        <f t="shared" si="387"/>
        <v>25</v>
      </c>
      <c r="BI67" s="22">
        <f t="shared" si="388"/>
        <v>15</v>
      </c>
      <c r="BJ67" s="22">
        <f t="shared" si="389"/>
        <v>40</v>
      </c>
      <c r="BK67" s="23">
        <v>2</v>
      </c>
      <c r="BL67" s="22" t="str">
        <f t="shared" si="390"/>
        <v>0</v>
      </c>
      <c r="BM67" s="22" t="str">
        <f t="shared" si="391"/>
        <v>0</v>
      </c>
      <c r="BN67" s="22">
        <f t="shared" si="392"/>
        <v>0</v>
      </c>
      <c r="BO67" s="22">
        <f t="shared" si="393"/>
        <v>25</v>
      </c>
      <c r="BP67" s="22">
        <f t="shared" si="394"/>
        <v>15</v>
      </c>
      <c r="BQ67" s="22">
        <f t="shared" si="395"/>
        <v>40</v>
      </c>
      <c r="BR67" s="22" t="str">
        <f t="shared" si="396"/>
        <v>0</v>
      </c>
      <c r="BS67" s="22" t="str">
        <f t="shared" si="397"/>
        <v>0</v>
      </c>
      <c r="BT67" s="22">
        <f t="shared" si="398"/>
        <v>0</v>
      </c>
    </row>
    <row r="68" spans="1:72" ht="23.25" customHeight="1" x14ac:dyDescent="0.3">
      <c r="A68" s="18"/>
      <c r="B68" s="19" t="s">
        <v>63</v>
      </c>
      <c r="C68" s="20">
        <v>3</v>
      </c>
      <c r="D68" s="20">
        <v>1</v>
      </c>
      <c r="E68" s="20">
        <v>0</v>
      </c>
      <c r="F68" s="20">
        <v>0</v>
      </c>
      <c r="G68" s="20">
        <f t="shared" si="375"/>
        <v>0</v>
      </c>
      <c r="H68" s="20">
        <v>0</v>
      </c>
      <c r="I68" s="20">
        <f>12+4</f>
        <v>16</v>
      </c>
      <c r="J68" s="20">
        <f>3+2</f>
        <v>5</v>
      </c>
      <c r="K68" s="20">
        <v>5</v>
      </c>
      <c r="L68" s="20">
        <f t="shared" si="399"/>
        <v>10</v>
      </c>
      <c r="M68" s="20">
        <v>2</v>
      </c>
      <c r="N68" s="20">
        <f>1+1</f>
        <v>2</v>
      </c>
      <c r="O68" s="20">
        <v>0</v>
      </c>
      <c r="P68" s="20">
        <v>0</v>
      </c>
      <c r="Q68" s="20">
        <f t="shared" si="376"/>
        <v>0</v>
      </c>
      <c r="R68" s="20">
        <v>20</v>
      </c>
      <c r="S68" s="20">
        <v>20</v>
      </c>
      <c r="T68" s="20">
        <v>8</v>
      </c>
      <c r="U68" s="20">
        <v>6</v>
      </c>
      <c r="V68" s="20">
        <f t="shared" si="377"/>
        <v>14</v>
      </c>
      <c r="W68" s="20">
        <v>3</v>
      </c>
      <c r="X68" s="20">
        <v>12</v>
      </c>
      <c r="Y68" s="20">
        <v>1</v>
      </c>
      <c r="Z68" s="20">
        <v>1</v>
      </c>
      <c r="AA68" s="20">
        <f t="shared" si="378"/>
        <v>2</v>
      </c>
      <c r="AB68" s="20">
        <v>1</v>
      </c>
      <c r="AC68" s="20">
        <v>28</v>
      </c>
      <c r="AD68" s="20">
        <v>2</v>
      </c>
      <c r="AE68" s="20">
        <v>4</v>
      </c>
      <c r="AF68" s="20">
        <f t="shared" si="379"/>
        <v>6</v>
      </c>
      <c r="AG68" s="20">
        <v>1</v>
      </c>
      <c r="AH68" s="20">
        <v>6</v>
      </c>
      <c r="AI68" s="20">
        <v>3</v>
      </c>
      <c r="AJ68" s="20">
        <v>2</v>
      </c>
      <c r="AK68" s="20">
        <f t="shared" si="380"/>
        <v>5</v>
      </c>
      <c r="AL68" s="20">
        <v>0</v>
      </c>
      <c r="AM68" s="20">
        <v>0</v>
      </c>
      <c r="AN68" s="20">
        <v>0</v>
      </c>
      <c r="AO68" s="20">
        <v>0</v>
      </c>
      <c r="AP68" s="20">
        <f t="shared" si="381"/>
        <v>0</v>
      </c>
      <c r="AQ68" s="20">
        <v>0</v>
      </c>
      <c r="AR68" s="20">
        <v>0</v>
      </c>
      <c r="AS68" s="20">
        <v>0</v>
      </c>
      <c r="AT68" s="20">
        <v>0</v>
      </c>
      <c r="AU68" s="20">
        <f t="shared" si="382"/>
        <v>0</v>
      </c>
      <c r="AV68" s="20">
        <v>0</v>
      </c>
      <c r="AW68" s="20">
        <v>0</v>
      </c>
      <c r="AX68" s="20">
        <v>0</v>
      </c>
      <c r="AY68" s="20">
        <v>0</v>
      </c>
      <c r="AZ68" s="20">
        <f t="shared" si="383"/>
        <v>0</v>
      </c>
      <c r="BA68" s="20">
        <v>0</v>
      </c>
      <c r="BB68" s="20">
        <v>0</v>
      </c>
      <c r="BC68" s="20">
        <v>1</v>
      </c>
      <c r="BD68" s="20">
        <v>0</v>
      </c>
      <c r="BE68" s="20">
        <f t="shared" si="384"/>
        <v>1</v>
      </c>
      <c r="BF68" s="22">
        <f t="shared" si="385"/>
        <v>30</v>
      </c>
      <c r="BG68" s="32">
        <f t="shared" si="386"/>
        <v>85</v>
      </c>
      <c r="BH68" s="22">
        <f t="shared" si="387"/>
        <v>20</v>
      </c>
      <c r="BI68" s="22">
        <f t="shared" si="388"/>
        <v>18</v>
      </c>
      <c r="BJ68" s="22">
        <f t="shared" si="389"/>
        <v>38</v>
      </c>
      <c r="BK68" s="23">
        <v>2</v>
      </c>
      <c r="BL68" s="22" t="str">
        <f t="shared" si="390"/>
        <v>0</v>
      </c>
      <c r="BM68" s="22" t="str">
        <f t="shared" si="391"/>
        <v>0</v>
      </c>
      <c r="BN68" s="22">
        <f t="shared" si="392"/>
        <v>0</v>
      </c>
      <c r="BO68" s="22">
        <f t="shared" si="393"/>
        <v>20</v>
      </c>
      <c r="BP68" s="22">
        <f t="shared" si="394"/>
        <v>18</v>
      </c>
      <c r="BQ68" s="22">
        <f t="shared" si="395"/>
        <v>38</v>
      </c>
      <c r="BR68" s="22" t="str">
        <f t="shared" si="396"/>
        <v>0</v>
      </c>
      <c r="BS68" s="22" t="str">
        <f t="shared" si="397"/>
        <v>0</v>
      </c>
      <c r="BT68" s="22">
        <f t="shared" si="398"/>
        <v>0</v>
      </c>
    </row>
    <row r="69" spans="1:72" ht="23.25" customHeight="1" x14ac:dyDescent="0.3">
      <c r="A69" s="18"/>
      <c r="B69" s="19" t="s">
        <v>64</v>
      </c>
      <c r="C69" s="20">
        <v>5</v>
      </c>
      <c r="D69" s="20">
        <v>4</v>
      </c>
      <c r="E69" s="20">
        <v>1</v>
      </c>
      <c r="F69" s="20">
        <v>1</v>
      </c>
      <c r="G69" s="20">
        <f t="shared" si="375"/>
        <v>2</v>
      </c>
      <c r="H69" s="20">
        <v>0</v>
      </c>
      <c r="I69" s="20">
        <v>10</v>
      </c>
      <c r="J69" s="20">
        <v>3</v>
      </c>
      <c r="K69" s="20">
        <v>6</v>
      </c>
      <c r="L69" s="20">
        <f t="shared" si="399"/>
        <v>9</v>
      </c>
      <c r="M69" s="20">
        <v>5</v>
      </c>
      <c r="N69" s="20">
        <f>2+2</f>
        <v>4</v>
      </c>
      <c r="O69" s="20">
        <v>0</v>
      </c>
      <c r="P69" s="20">
        <v>0</v>
      </c>
      <c r="Q69" s="20">
        <f t="shared" si="376"/>
        <v>0</v>
      </c>
      <c r="R69" s="20">
        <v>60</v>
      </c>
      <c r="S69" s="20">
        <v>26</v>
      </c>
      <c r="T69" s="20">
        <v>3</v>
      </c>
      <c r="U69" s="20">
        <v>13</v>
      </c>
      <c r="V69" s="20">
        <f t="shared" si="377"/>
        <v>16</v>
      </c>
      <c r="W69" s="20">
        <v>15</v>
      </c>
      <c r="X69" s="20">
        <v>12</v>
      </c>
      <c r="Y69" s="20">
        <v>1</v>
      </c>
      <c r="Z69" s="20">
        <v>4</v>
      </c>
      <c r="AA69" s="20">
        <f t="shared" si="378"/>
        <v>5</v>
      </c>
      <c r="AB69" s="20">
        <v>4</v>
      </c>
      <c r="AC69" s="20">
        <v>61</v>
      </c>
      <c r="AD69" s="20">
        <v>3</v>
      </c>
      <c r="AE69" s="20">
        <v>11</v>
      </c>
      <c r="AF69" s="20">
        <f t="shared" si="379"/>
        <v>14</v>
      </c>
      <c r="AG69" s="20">
        <v>1</v>
      </c>
      <c r="AH69" s="20">
        <v>13</v>
      </c>
      <c r="AI69" s="20">
        <v>2</v>
      </c>
      <c r="AJ69" s="20">
        <v>3</v>
      </c>
      <c r="AK69" s="20">
        <f t="shared" si="380"/>
        <v>5</v>
      </c>
      <c r="AL69" s="20">
        <v>0</v>
      </c>
      <c r="AM69" s="20">
        <v>0</v>
      </c>
      <c r="AN69" s="20">
        <v>0</v>
      </c>
      <c r="AO69" s="20">
        <v>0</v>
      </c>
      <c r="AP69" s="20">
        <f t="shared" si="381"/>
        <v>0</v>
      </c>
      <c r="AQ69" s="20">
        <v>0</v>
      </c>
      <c r="AR69" s="20">
        <v>0</v>
      </c>
      <c r="AS69" s="20">
        <v>0</v>
      </c>
      <c r="AT69" s="20">
        <v>0</v>
      </c>
      <c r="AU69" s="20">
        <f t="shared" si="382"/>
        <v>0</v>
      </c>
      <c r="AV69" s="20">
        <v>0</v>
      </c>
      <c r="AW69" s="20">
        <v>2</v>
      </c>
      <c r="AX69" s="20">
        <v>1</v>
      </c>
      <c r="AY69" s="20">
        <v>0</v>
      </c>
      <c r="AZ69" s="20">
        <f t="shared" si="383"/>
        <v>1</v>
      </c>
      <c r="BA69" s="20">
        <v>0</v>
      </c>
      <c r="BB69" s="20">
        <v>0</v>
      </c>
      <c r="BC69" s="20">
        <v>0</v>
      </c>
      <c r="BD69" s="20">
        <v>0</v>
      </c>
      <c r="BE69" s="20">
        <f t="shared" si="384"/>
        <v>0</v>
      </c>
      <c r="BF69" s="22">
        <f t="shared" si="385"/>
        <v>90</v>
      </c>
      <c r="BG69" s="32">
        <f t="shared" si="386"/>
        <v>132</v>
      </c>
      <c r="BH69" s="22">
        <f t="shared" si="387"/>
        <v>14</v>
      </c>
      <c r="BI69" s="22">
        <f t="shared" si="388"/>
        <v>38</v>
      </c>
      <c r="BJ69" s="22">
        <f t="shared" si="389"/>
        <v>52</v>
      </c>
      <c r="BK69" s="23">
        <v>2</v>
      </c>
      <c r="BL69" s="22" t="str">
        <f t="shared" si="390"/>
        <v>0</v>
      </c>
      <c r="BM69" s="22" t="str">
        <f t="shared" si="391"/>
        <v>0</v>
      </c>
      <c r="BN69" s="22">
        <f t="shared" si="392"/>
        <v>0</v>
      </c>
      <c r="BO69" s="22">
        <f t="shared" si="393"/>
        <v>14</v>
      </c>
      <c r="BP69" s="22">
        <f t="shared" si="394"/>
        <v>38</v>
      </c>
      <c r="BQ69" s="22">
        <f t="shared" si="395"/>
        <v>52</v>
      </c>
      <c r="BR69" s="22" t="str">
        <f t="shared" si="396"/>
        <v>0</v>
      </c>
      <c r="BS69" s="22" t="str">
        <f t="shared" si="397"/>
        <v>0</v>
      </c>
      <c r="BT69" s="22">
        <f t="shared" si="398"/>
        <v>0</v>
      </c>
    </row>
    <row r="70" spans="1:72" s="2" customFormat="1" ht="23.25" customHeight="1" x14ac:dyDescent="0.3">
      <c r="A70" s="4"/>
      <c r="B70" s="19" t="s">
        <v>65</v>
      </c>
      <c r="C70" s="20">
        <v>3</v>
      </c>
      <c r="D70" s="20">
        <v>0</v>
      </c>
      <c r="E70" s="20">
        <v>0</v>
      </c>
      <c r="F70" s="20">
        <v>0</v>
      </c>
      <c r="G70" s="20">
        <f t="shared" si="375"/>
        <v>0</v>
      </c>
      <c r="H70" s="20">
        <v>0</v>
      </c>
      <c r="I70" s="20">
        <f>12+5</f>
        <v>17</v>
      </c>
      <c r="J70" s="20">
        <v>3</v>
      </c>
      <c r="K70" s="20">
        <f>2+2</f>
        <v>4</v>
      </c>
      <c r="L70" s="20">
        <f t="shared" si="399"/>
        <v>7</v>
      </c>
      <c r="M70" s="20">
        <v>2</v>
      </c>
      <c r="N70" s="20">
        <v>1</v>
      </c>
      <c r="O70" s="20">
        <v>0</v>
      </c>
      <c r="P70" s="20">
        <v>0</v>
      </c>
      <c r="Q70" s="20">
        <f t="shared" si="376"/>
        <v>0</v>
      </c>
      <c r="R70" s="20">
        <v>40</v>
      </c>
      <c r="S70" s="20">
        <v>41</v>
      </c>
      <c r="T70" s="20">
        <v>11</v>
      </c>
      <c r="U70" s="20">
        <v>16</v>
      </c>
      <c r="V70" s="20">
        <f t="shared" si="377"/>
        <v>27</v>
      </c>
      <c r="W70" s="20">
        <v>10</v>
      </c>
      <c r="X70" s="20">
        <v>19</v>
      </c>
      <c r="Y70" s="20">
        <v>5</v>
      </c>
      <c r="Z70" s="20">
        <v>7</v>
      </c>
      <c r="AA70" s="20">
        <f t="shared" si="378"/>
        <v>12</v>
      </c>
      <c r="AB70" s="20">
        <v>4</v>
      </c>
      <c r="AC70" s="20">
        <v>79</v>
      </c>
      <c r="AD70" s="20">
        <v>7</v>
      </c>
      <c r="AE70" s="20">
        <v>12</v>
      </c>
      <c r="AF70" s="20">
        <f t="shared" si="379"/>
        <v>19</v>
      </c>
      <c r="AG70" s="20">
        <v>1</v>
      </c>
      <c r="AH70" s="20">
        <v>7</v>
      </c>
      <c r="AI70" s="20">
        <v>1</v>
      </c>
      <c r="AJ70" s="20">
        <v>4</v>
      </c>
      <c r="AK70" s="20">
        <f t="shared" si="380"/>
        <v>5</v>
      </c>
      <c r="AL70" s="20">
        <v>0</v>
      </c>
      <c r="AM70" s="20">
        <v>0</v>
      </c>
      <c r="AN70" s="20">
        <v>0</v>
      </c>
      <c r="AO70" s="20">
        <v>0</v>
      </c>
      <c r="AP70" s="20">
        <f t="shared" si="381"/>
        <v>0</v>
      </c>
      <c r="AQ70" s="20">
        <v>0</v>
      </c>
      <c r="AR70" s="20">
        <v>0</v>
      </c>
      <c r="AS70" s="20">
        <v>0</v>
      </c>
      <c r="AT70" s="20">
        <v>0</v>
      </c>
      <c r="AU70" s="20">
        <f t="shared" si="382"/>
        <v>0</v>
      </c>
      <c r="AV70" s="20">
        <v>0</v>
      </c>
      <c r="AW70" s="20">
        <v>0</v>
      </c>
      <c r="AX70" s="20">
        <v>0</v>
      </c>
      <c r="AY70" s="20">
        <v>0</v>
      </c>
      <c r="AZ70" s="20">
        <f t="shared" si="383"/>
        <v>0</v>
      </c>
      <c r="BA70" s="20">
        <v>0</v>
      </c>
      <c r="BB70" s="20">
        <v>0</v>
      </c>
      <c r="BC70" s="20">
        <v>1</v>
      </c>
      <c r="BD70" s="20">
        <v>0</v>
      </c>
      <c r="BE70" s="20">
        <f t="shared" si="384"/>
        <v>1</v>
      </c>
      <c r="BF70" s="22">
        <f t="shared" si="385"/>
        <v>60</v>
      </c>
      <c r="BG70" s="32">
        <f t="shared" si="386"/>
        <v>164</v>
      </c>
      <c r="BH70" s="22">
        <f t="shared" si="387"/>
        <v>28</v>
      </c>
      <c r="BI70" s="22">
        <f t="shared" si="388"/>
        <v>43</v>
      </c>
      <c r="BJ70" s="22">
        <f t="shared" si="389"/>
        <v>71</v>
      </c>
      <c r="BK70" s="23">
        <v>2</v>
      </c>
      <c r="BL70" s="22" t="str">
        <f t="shared" si="390"/>
        <v>0</v>
      </c>
      <c r="BM70" s="22" t="str">
        <f t="shared" si="391"/>
        <v>0</v>
      </c>
      <c r="BN70" s="22">
        <f t="shared" si="392"/>
        <v>0</v>
      </c>
      <c r="BO70" s="22">
        <f t="shared" si="393"/>
        <v>28</v>
      </c>
      <c r="BP70" s="22">
        <f t="shared" si="394"/>
        <v>43</v>
      </c>
      <c r="BQ70" s="22">
        <f t="shared" si="395"/>
        <v>71</v>
      </c>
      <c r="BR70" s="22" t="str">
        <f t="shared" si="396"/>
        <v>0</v>
      </c>
      <c r="BS70" s="22" t="str">
        <f t="shared" si="397"/>
        <v>0</v>
      </c>
      <c r="BT70" s="22">
        <f t="shared" si="398"/>
        <v>0</v>
      </c>
    </row>
    <row r="71" spans="1:72" s="2" customFormat="1" ht="23.25" customHeight="1" x14ac:dyDescent="0.3">
      <c r="A71" s="4"/>
      <c r="B71" s="21" t="s">
        <v>34</v>
      </c>
      <c r="C71" s="32">
        <f>SUM(C66:C70)</f>
        <v>17</v>
      </c>
      <c r="D71" s="32">
        <f t="shared" ref="D71:G71" si="400">SUM(D66:D70)</f>
        <v>6</v>
      </c>
      <c r="E71" s="32">
        <f t="shared" si="400"/>
        <v>2</v>
      </c>
      <c r="F71" s="32">
        <f t="shared" si="400"/>
        <v>1</v>
      </c>
      <c r="G71" s="32">
        <f t="shared" si="400"/>
        <v>3</v>
      </c>
      <c r="H71" s="32">
        <f>SUM(H66:H70)</f>
        <v>0</v>
      </c>
      <c r="I71" s="32">
        <f t="shared" ref="I71" si="401">SUM(I66:I70)</f>
        <v>81</v>
      </c>
      <c r="J71" s="22">
        <f t="shared" ref="J71" si="402">SUM(J66:J70)</f>
        <v>25</v>
      </c>
      <c r="K71" s="22">
        <f t="shared" ref="K71" si="403">SUM(K66:K70)</f>
        <v>24</v>
      </c>
      <c r="L71" s="22">
        <f t="shared" ref="L71" si="404">SUM(L66:L70)</f>
        <v>49</v>
      </c>
      <c r="M71" s="32">
        <f t="shared" ref="M71:Q71" si="405">SUM(M66:M70)</f>
        <v>13</v>
      </c>
      <c r="N71" s="32">
        <f>SUM(N66:N70)</f>
        <v>21</v>
      </c>
      <c r="O71" s="32">
        <f t="shared" si="405"/>
        <v>8</v>
      </c>
      <c r="P71" s="32">
        <f t="shared" si="405"/>
        <v>2</v>
      </c>
      <c r="Q71" s="32">
        <f t="shared" si="405"/>
        <v>10</v>
      </c>
      <c r="R71" s="32">
        <f t="shared" ref="R71:BE71" si="406">SUM(R66:R70)</f>
        <v>180</v>
      </c>
      <c r="S71" s="32">
        <f t="shared" si="406"/>
        <v>115</v>
      </c>
      <c r="T71" s="32">
        <f t="shared" si="406"/>
        <v>35</v>
      </c>
      <c r="U71" s="32">
        <f t="shared" si="406"/>
        <v>52</v>
      </c>
      <c r="V71" s="32">
        <f t="shared" si="406"/>
        <v>87</v>
      </c>
      <c r="W71" s="32">
        <f t="shared" si="406"/>
        <v>41</v>
      </c>
      <c r="X71" s="32">
        <f t="shared" si="406"/>
        <v>55</v>
      </c>
      <c r="Y71" s="32">
        <f t="shared" si="406"/>
        <v>12</v>
      </c>
      <c r="Z71" s="32">
        <f t="shared" si="406"/>
        <v>15</v>
      </c>
      <c r="AA71" s="32">
        <f t="shared" si="406"/>
        <v>27</v>
      </c>
      <c r="AB71" s="32">
        <f t="shared" si="406"/>
        <v>14</v>
      </c>
      <c r="AC71" s="32">
        <f t="shared" si="406"/>
        <v>232</v>
      </c>
      <c r="AD71" s="32">
        <f t="shared" si="406"/>
        <v>20</v>
      </c>
      <c r="AE71" s="32">
        <f t="shared" si="406"/>
        <v>33</v>
      </c>
      <c r="AF71" s="32">
        <f t="shared" si="406"/>
        <v>53</v>
      </c>
      <c r="AG71" s="32">
        <f t="shared" ref="AG71:AK71" si="407">SUM(AG66:AG70)</f>
        <v>5</v>
      </c>
      <c r="AH71" s="32">
        <f t="shared" si="407"/>
        <v>40</v>
      </c>
      <c r="AI71" s="32">
        <f t="shared" si="407"/>
        <v>13</v>
      </c>
      <c r="AJ71" s="32">
        <f t="shared" si="407"/>
        <v>11</v>
      </c>
      <c r="AK71" s="32">
        <f t="shared" si="407"/>
        <v>24</v>
      </c>
      <c r="AL71" s="32">
        <v>0</v>
      </c>
      <c r="AM71" s="32">
        <f t="shared" si="406"/>
        <v>0</v>
      </c>
      <c r="AN71" s="32">
        <f t="shared" si="406"/>
        <v>0</v>
      </c>
      <c r="AO71" s="32">
        <f t="shared" si="406"/>
        <v>0</v>
      </c>
      <c r="AP71" s="32">
        <f t="shared" si="406"/>
        <v>0</v>
      </c>
      <c r="AQ71" s="32">
        <f t="shared" ref="AQ71:AU71" si="408">SUM(AQ66:AQ70)</f>
        <v>0</v>
      </c>
      <c r="AR71" s="32">
        <f t="shared" si="408"/>
        <v>1</v>
      </c>
      <c r="AS71" s="32">
        <f t="shared" si="408"/>
        <v>1</v>
      </c>
      <c r="AT71" s="32">
        <f t="shared" si="408"/>
        <v>0</v>
      </c>
      <c r="AU71" s="32">
        <f t="shared" si="408"/>
        <v>1</v>
      </c>
      <c r="AV71" s="32">
        <f t="shared" ref="AV71:AZ71" si="409">SUM(AV66:AV70)</f>
        <v>0</v>
      </c>
      <c r="AW71" s="32">
        <f t="shared" si="409"/>
        <v>6</v>
      </c>
      <c r="AX71" s="32">
        <f t="shared" si="409"/>
        <v>3</v>
      </c>
      <c r="AY71" s="32">
        <f t="shared" si="409"/>
        <v>0</v>
      </c>
      <c r="AZ71" s="32">
        <f t="shared" si="409"/>
        <v>3</v>
      </c>
      <c r="BA71" s="32">
        <f t="shared" si="406"/>
        <v>0</v>
      </c>
      <c r="BB71" s="32">
        <f t="shared" si="406"/>
        <v>0</v>
      </c>
      <c r="BC71" s="32">
        <f t="shared" si="406"/>
        <v>2</v>
      </c>
      <c r="BD71" s="32">
        <f t="shared" si="406"/>
        <v>0</v>
      </c>
      <c r="BE71" s="32">
        <f t="shared" si="406"/>
        <v>2</v>
      </c>
      <c r="BF71" s="32">
        <f t="shared" si="385"/>
        <v>270</v>
      </c>
      <c r="BG71" s="32">
        <f t="shared" si="386"/>
        <v>557</v>
      </c>
      <c r="BH71" s="32">
        <f t="shared" si="387"/>
        <v>121</v>
      </c>
      <c r="BI71" s="32">
        <f t="shared" si="388"/>
        <v>138</v>
      </c>
      <c r="BJ71" s="32">
        <f t="shared" si="389"/>
        <v>259</v>
      </c>
      <c r="BK71" s="33"/>
      <c r="BL71" s="32">
        <f t="shared" ref="BL71:BQ71" si="410">SUM(BL66:BL70)</f>
        <v>0</v>
      </c>
      <c r="BM71" s="32">
        <f t="shared" si="410"/>
        <v>0</v>
      </c>
      <c r="BN71" s="32">
        <f t="shared" si="410"/>
        <v>0</v>
      </c>
      <c r="BO71" s="32">
        <f>SUM(BO66:BO70)</f>
        <v>121</v>
      </c>
      <c r="BP71" s="32">
        <f t="shared" si="410"/>
        <v>138</v>
      </c>
      <c r="BQ71" s="22">
        <f t="shared" si="410"/>
        <v>259</v>
      </c>
      <c r="BR71" s="32">
        <f>SUM(BR66:BR70)</f>
        <v>0</v>
      </c>
      <c r="BS71" s="32">
        <f t="shared" ref="BS71:BT71" si="411">SUM(BS66:BS70)</f>
        <v>0</v>
      </c>
      <c r="BT71" s="22">
        <f t="shared" si="411"/>
        <v>0</v>
      </c>
    </row>
    <row r="72" spans="1:72" s="2" customFormat="1" ht="23.25" customHeight="1" x14ac:dyDescent="0.3">
      <c r="A72" s="48"/>
      <c r="B72" s="49" t="s">
        <v>36</v>
      </c>
      <c r="C72" s="32">
        <f>C71</f>
        <v>17</v>
      </c>
      <c r="D72" s="32">
        <f t="shared" ref="D72:G73" si="412">D71</f>
        <v>6</v>
      </c>
      <c r="E72" s="32">
        <f t="shared" si="412"/>
        <v>2</v>
      </c>
      <c r="F72" s="32">
        <f t="shared" si="412"/>
        <v>1</v>
      </c>
      <c r="G72" s="32">
        <f t="shared" si="412"/>
        <v>3</v>
      </c>
      <c r="H72" s="32">
        <f>H71</f>
        <v>0</v>
      </c>
      <c r="I72" s="32">
        <f t="shared" ref="I72:I73" si="413">I71</f>
        <v>81</v>
      </c>
      <c r="J72" s="32">
        <f t="shared" ref="J72:J73" si="414">J71</f>
        <v>25</v>
      </c>
      <c r="K72" s="32">
        <f t="shared" ref="K72:K73" si="415">K71</f>
        <v>24</v>
      </c>
      <c r="L72" s="32">
        <f t="shared" ref="L72:L73" si="416">L71</f>
        <v>49</v>
      </c>
      <c r="M72" s="32">
        <f t="shared" ref="M72:BQ73" si="417">M71</f>
        <v>13</v>
      </c>
      <c r="N72" s="32">
        <f t="shared" si="417"/>
        <v>21</v>
      </c>
      <c r="O72" s="32">
        <f t="shared" si="417"/>
        <v>8</v>
      </c>
      <c r="P72" s="32">
        <f t="shared" si="417"/>
        <v>2</v>
      </c>
      <c r="Q72" s="32">
        <f t="shared" si="417"/>
        <v>10</v>
      </c>
      <c r="R72" s="32">
        <f t="shared" si="417"/>
        <v>180</v>
      </c>
      <c r="S72" s="32">
        <f t="shared" ref="S72" si="418">S71</f>
        <v>115</v>
      </c>
      <c r="T72" s="32">
        <f t="shared" si="417"/>
        <v>35</v>
      </c>
      <c r="U72" s="32">
        <f t="shared" si="417"/>
        <v>52</v>
      </c>
      <c r="V72" s="32">
        <f t="shared" si="417"/>
        <v>87</v>
      </c>
      <c r="W72" s="32">
        <f t="shared" ref="W72:AL73" si="419">W71</f>
        <v>41</v>
      </c>
      <c r="X72" s="32">
        <f t="shared" ref="X72" si="420">X71</f>
        <v>55</v>
      </c>
      <c r="Y72" s="32">
        <f t="shared" si="419"/>
        <v>12</v>
      </c>
      <c r="Z72" s="32">
        <f t="shared" si="419"/>
        <v>15</v>
      </c>
      <c r="AA72" s="32">
        <f t="shared" si="419"/>
        <v>27</v>
      </c>
      <c r="AB72" s="32">
        <f t="shared" si="419"/>
        <v>14</v>
      </c>
      <c r="AC72" s="32">
        <f t="shared" ref="AC72" si="421">AC71</f>
        <v>232</v>
      </c>
      <c r="AD72" s="32">
        <f t="shared" si="419"/>
        <v>20</v>
      </c>
      <c r="AE72" s="32">
        <f t="shared" si="419"/>
        <v>33</v>
      </c>
      <c r="AF72" s="32">
        <f t="shared" si="419"/>
        <v>53</v>
      </c>
      <c r="AG72" s="32">
        <f t="shared" si="419"/>
        <v>5</v>
      </c>
      <c r="AH72" s="32">
        <f t="shared" si="419"/>
        <v>40</v>
      </c>
      <c r="AI72" s="32">
        <f t="shared" si="419"/>
        <v>13</v>
      </c>
      <c r="AJ72" s="32">
        <f t="shared" si="419"/>
        <v>11</v>
      </c>
      <c r="AK72" s="32">
        <f t="shared" si="419"/>
        <v>24</v>
      </c>
      <c r="AL72" s="32">
        <f t="shared" si="417"/>
        <v>0</v>
      </c>
      <c r="AM72" s="32">
        <f t="shared" ref="AM72" si="422">AM71</f>
        <v>0</v>
      </c>
      <c r="AN72" s="32">
        <f t="shared" si="417"/>
        <v>0</v>
      </c>
      <c r="AO72" s="32">
        <f t="shared" si="417"/>
        <v>0</v>
      </c>
      <c r="AP72" s="32">
        <f t="shared" si="417"/>
        <v>0</v>
      </c>
      <c r="AQ72" s="32">
        <f t="shared" si="417"/>
        <v>0</v>
      </c>
      <c r="AR72" s="32">
        <f t="shared" si="417"/>
        <v>1</v>
      </c>
      <c r="AS72" s="32">
        <f t="shared" si="417"/>
        <v>1</v>
      </c>
      <c r="AT72" s="32">
        <f t="shared" si="417"/>
        <v>0</v>
      </c>
      <c r="AU72" s="32">
        <f t="shared" si="417"/>
        <v>1</v>
      </c>
      <c r="AV72" s="32">
        <f t="shared" si="417"/>
        <v>0</v>
      </c>
      <c r="AW72" s="32">
        <f t="shared" si="417"/>
        <v>6</v>
      </c>
      <c r="AX72" s="32">
        <f t="shared" si="417"/>
        <v>3</v>
      </c>
      <c r="AY72" s="32">
        <f t="shared" si="417"/>
        <v>0</v>
      </c>
      <c r="AZ72" s="32">
        <f t="shared" si="417"/>
        <v>3</v>
      </c>
      <c r="BA72" s="32">
        <f t="shared" ref="BA72:BE73" si="423">BA71</f>
        <v>0</v>
      </c>
      <c r="BB72" s="32">
        <f t="shared" si="423"/>
        <v>0</v>
      </c>
      <c r="BC72" s="32">
        <f t="shared" si="423"/>
        <v>2</v>
      </c>
      <c r="BD72" s="32">
        <f t="shared" si="423"/>
        <v>0</v>
      </c>
      <c r="BE72" s="32">
        <f t="shared" si="423"/>
        <v>2</v>
      </c>
      <c r="BF72" s="32">
        <f t="shared" si="385"/>
        <v>270</v>
      </c>
      <c r="BG72" s="32">
        <f t="shared" si="386"/>
        <v>557</v>
      </c>
      <c r="BH72" s="32">
        <f t="shared" si="387"/>
        <v>121</v>
      </c>
      <c r="BI72" s="32">
        <f t="shared" si="388"/>
        <v>138</v>
      </c>
      <c r="BJ72" s="32">
        <f t="shared" si="389"/>
        <v>259</v>
      </c>
      <c r="BK72" s="33"/>
      <c r="BL72" s="32">
        <f t="shared" si="417"/>
        <v>0</v>
      </c>
      <c r="BM72" s="32">
        <f t="shared" si="417"/>
        <v>0</v>
      </c>
      <c r="BN72" s="32">
        <f t="shared" si="417"/>
        <v>0</v>
      </c>
      <c r="BO72" s="32">
        <f t="shared" si="417"/>
        <v>121</v>
      </c>
      <c r="BP72" s="32">
        <f t="shared" si="417"/>
        <v>138</v>
      </c>
      <c r="BQ72" s="22">
        <f t="shared" si="417"/>
        <v>259</v>
      </c>
      <c r="BR72" s="32">
        <f t="shared" ref="BR72:BT72" si="424">BR71</f>
        <v>0</v>
      </c>
      <c r="BS72" s="32">
        <f t="shared" si="424"/>
        <v>0</v>
      </c>
      <c r="BT72" s="22">
        <f t="shared" si="424"/>
        <v>0</v>
      </c>
    </row>
    <row r="73" spans="1:72" s="2" customFormat="1" ht="23.25" customHeight="1" x14ac:dyDescent="0.3">
      <c r="A73" s="24"/>
      <c r="B73" s="65" t="s">
        <v>39</v>
      </c>
      <c r="C73" s="109">
        <f>C72</f>
        <v>17</v>
      </c>
      <c r="D73" s="109">
        <f t="shared" si="412"/>
        <v>6</v>
      </c>
      <c r="E73" s="109">
        <f t="shared" si="412"/>
        <v>2</v>
      </c>
      <c r="F73" s="109">
        <f t="shared" si="412"/>
        <v>1</v>
      </c>
      <c r="G73" s="109">
        <f t="shared" si="412"/>
        <v>3</v>
      </c>
      <c r="H73" s="26">
        <f>H72</f>
        <v>0</v>
      </c>
      <c r="I73" s="26">
        <f t="shared" si="413"/>
        <v>81</v>
      </c>
      <c r="J73" s="26">
        <f t="shared" si="414"/>
        <v>25</v>
      </c>
      <c r="K73" s="26">
        <f t="shared" si="415"/>
        <v>24</v>
      </c>
      <c r="L73" s="26">
        <f t="shared" si="416"/>
        <v>49</v>
      </c>
      <c r="M73" s="26">
        <f t="shared" si="417"/>
        <v>13</v>
      </c>
      <c r="N73" s="26">
        <f>N72</f>
        <v>21</v>
      </c>
      <c r="O73" s="26">
        <f t="shared" si="417"/>
        <v>8</v>
      </c>
      <c r="P73" s="26">
        <f t="shared" si="417"/>
        <v>2</v>
      </c>
      <c r="Q73" s="26">
        <f t="shared" si="417"/>
        <v>10</v>
      </c>
      <c r="R73" s="26">
        <f t="shared" si="417"/>
        <v>180</v>
      </c>
      <c r="S73" s="26">
        <f t="shared" ref="S73" si="425">S72</f>
        <v>115</v>
      </c>
      <c r="T73" s="26">
        <f>T72</f>
        <v>35</v>
      </c>
      <c r="U73" s="26">
        <f t="shared" si="417"/>
        <v>52</v>
      </c>
      <c r="V73" s="26">
        <f t="shared" si="417"/>
        <v>87</v>
      </c>
      <c r="W73" s="26">
        <f t="shared" ref="W73:AG73" si="426">W72</f>
        <v>41</v>
      </c>
      <c r="X73" s="26">
        <f t="shared" ref="X73" si="427">X72</f>
        <v>55</v>
      </c>
      <c r="Y73" s="26">
        <f t="shared" si="426"/>
        <v>12</v>
      </c>
      <c r="Z73" s="26">
        <f t="shared" si="426"/>
        <v>15</v>
      </c>
      <c r="AA73" s="26">
        <f t="shared" si="426"/>
        <v>27</v>
      </c>
      <c r="AB73" s="26">
        <f t="shared" si="426"/>
        <v>14</v>
      </c>
      <c r="AC73" s="26">
        <f t="shared" ref="AC73" si="428">AC72</f>
        <v>232</v>
      </c>
      <c r="AD73" s="26">
        <f t="shared" si="426"/>
        <v>20</v>
      </c>
      <c r="AE73" s="26">
        <f t="shared" si="426"/>
        <v>33</v>
      </c>
      <c r="AF73" s="26">
        <f t="shared" si="426"/>
        <v>53</v>
      </c>
      <c r="AG73" s="26">
        <f t="shared" si="426"/>
        <v>5</v>
      </c>
      <c r="AH73" s="26">
        <f t="shared" si="419"/>
        <v>40</v>
      </c>
      <c r="AI73" s="26">
        <f t="shared" si="419"/>
        <v>13</v>
      </c>
      <c r="AJ73" s="26">
        <f t="shared" si="419"/>
        <v>11</v>
      </c>
      <c r="AK73" s="26">
        <f t="shared" si="419"/>
        <v>24</v>
      </c>
      <c r="AL73" s="26">
        <f t="shared" si="419"/>
        <v>0</v>
      </c>
      <c r="AM73" s="26">
        <f t="shared" ref="AM73" si="429">AM72</f>
        <v>0</v>
      </c>
      <c r="AN73" s="26">
        <f t="shared" si="417"/>
        <v>0</v>
      </c>
      <c r="AO73" s="26">
        <f t="shared" si="417"/>
        <v>0</v>
      </c>
      <c r="AP73" s="26">
        <f t="shared" si="417"/>
        <v>0</v>
      </c>
      <c r="AQ73" s="26">
        <f t="shared" si="417"/>
        <v>0</v>
      </c>
      <c r="AR73" s="26">
        <f t="shared" si="417"/>
        <v>1</v>
      </c>
      <c r="AS73" s="26">
        <f t="shared" si="417"/>
        <v>1</v>
      </c>
      <c r="AT73" s="26">
        <f t="shared" si="417"/>
        <v>0</v>
      </c>
      <c r="AU73" s="26">
        <f t="shared" si="417"/>
        <v>1</v>
      </c>
      <c r="AV73" s="26">
        <f t="shared" si="417"/>
        <v>0</v>
      </c>
      <c r="AW73" s="26">
        <f t="shared" si="417"/>
        <v>6</v>
      </c>
      <c r="AX73" s="26">
        <f t="shared" si="417"/>
        <v>3</v>
      </c>
      <c r="AY73" s="26">
        <f t="shared" si="417"/>
        <v>0</v>
      </c>
      <c r="AZ73" s="26">
        <f t="shared" si="417"/>
        <v>3</v>
      </c>
      <c r="BA73" s="26">
        <f t="shared" ref="BA73" si="430">BA72</f>
        <v>0</v>
      </c>
      <c r="BB73" s="26">
        <f t="shared" si="423"/>
        <v>0</v>
      </c>
      <c r="BC73" s="26">
        <f t="shared" si="423"/>
        <v>2</v>
      </c>
      <c r="BD73" s="26">
        <f t="shared" si="423"/>
        <v>0</v>
      </c>
      <c r="BE73" s="26">
        <f t="shared" si="423"/>
        <v>2</v>
      </c>
      <c r="BF73" s="26">
        <f t="shared" si="385"/>
        <v>270</v>
      </c>
      <c r="BG73" s="26">
        <f t="shared" si="386"/>
        <v>557</v>
      </c>
      <c r="BH73" s="41">
        <f t="shared" si="387"/>
        <v>121</v>
      </c>
      <c r="BI73" s="41">
        <f t="shared" si="388"/>
        <v>138</v>
      </c>
      <c r="BJ73" s="41">
        <f t="shared" si="389"/>
        <v>259</v>
      </c>
      <c r="BK73" s="42"/>
      <c r="BL73" s="41">
        <f t="shared" si="417"/>
        <v>0</v>
      </c>
      <c r="BM73" s="41">
        <f t="shared" si="417"/>
        <v>0</v>
      </c>
      <c r="BN73" s="41">
        <f t="shared" si="417"/>
        <v>0</v>
      </c>
      <c r="BO73" s="41">
        <f t="shared" si="417"/>
        <v>121</v>
      </c>
      <c r="BP73" s="41">
        <f t="shared" si="417"/>
        <v>138</v>
      </c>
      <c r="BQ73" s="26">
        <f t="shared" si="417"/>
        <v>259</v>
      </c>
      <c r="BR73" s="41">
        <f t="shared" ref="BR73:BT73" si="431">BR72</f>
        <v>0</v>
      </c>
      <c r="BS73" s="41">
        <f t="shared" si="431"/>
        <v>0</v>
      </c>
      <c r="BT73" s="26">
        <f t="shared" si="431"/>
        <v>0</v>
      </c>
    </row>
    <row r="74" spans="1:72" ht="23.25" customHeight="1" x14ac:dyDescent="0.3">
      <c r="A74" s="106" t="s">
        <v>66</v>
      </c>
      <c r="B74" s="107"/>
      <c r="C74" s="126"/>
      <c r="D74" s="108"/>
      <c r="E74" s="108"/>
      <c r="F74" s="108"/>
      <c r="G74" s="101"/>
      <c r="H74" s="101"/>
      <c r="I74" s="101"/>
      <c r="J74" s="101"/>
      <c r="K74" s="101"/>
      <c r="L74" s="101"/>
      <c r="M74" s="101"/>
      <c r="N74" s="101"/>
      <c r="O74" s="101"/>
      <c r="P74" s="101"/>
      <c r="Q74" s="101"/>
      <c r="R74" s="108"/>
      <c r="S74" s="108"/>
      <c r="T74" s="108"/>
      <c r="U74" s="108"/>
      <c r="V74" s="101"/>
      <c r="W74" s="101"/>
      <c r="X74" s="101"/>
      <c r="Y74" s="101"/>
      <c r="Z74" s="101"/>
      <c r="AA74" s="101"/>
      <c r="AB74" s="101"/>
      <c r="AC74" s="101"/>
      <c r="AD74" s="101"/>
      <c r="AE74" s="101"/>
      <c r="AF74" s="101"/>
      <c r="AG74" s="101"/>
      <c r="AH74" s="101"/>
      <c r="AI74" s="101"/>
      <c r="AJ74" s="101"/>
      <c r="AK74" s="101"/>
      <c r="AL74" s="108"/>
      <c r="AM74" s="108"/>
      <c r="AN74" s="108"/>
      <c r="AO74" s="108"/>
      <c r="AP74" s="101"/>
      <c r="AQ74" s="101"/>
      <c r="AR74" s="101"/>
      <c r="AS74" s="101"/>
      <c r="AT74" s="101"/>
      <c r="AU74" s="101"/>
      <c r="AV74" s="101"/>
      <c r="AW74" s="101"/>
      <c r="AX74" s="101"/>
      <c r="AY74" s="101"/>
      <c r="AZ74" s="101"/>
      <c r="BA74" s="101"/>
      <c r="BB74" s="101"/>
      <c r="BC74" s="101"/>
      <c r="BD74" s="101"/>
      <c r="BE74" s="101"/>
      <c r="BF74" s="101"/>
      <c r="BG74" s="101"/>
      <c r="BH74" s="28"/>
      <c r="BI74" s="28"/>
      <c r="BJ74" s="28"/>
      <c r="BK74" s="53"/>
      <c r="BL74" s="28"/>
      <c r="BM74" s="28"/>
      <c r="BN74" s="28"/>
      <c r="BO74" s="28"/>
      <c r="BP74" s="28"/>
      <c r="BQ74" s="45"/>
      <c r="BR74" s="28"/>
      <c r="BS74" s="28"/>
      <c r="BT74" s="45"/>
    </row>
    <row r="75" spans="1:72" ht="23.25" customHeight="1" x14ac:dyDescent="0.3">
      <c r="A75" s="43"/>
      <c r="B75" s="10" t="s">
        <v>27</v>
      </c>
      <c r="C75" s="127"/>
      <c r="D75" s="44"/>
      <c r="E75" s="44"/>
      <c r="F75" s="44"/>
      <c r="G75" s="28"/>
      <c r="H75" s="28"/>
      <c r="I75" s="28"/>
      <c r="J75" s="28"/>
      <c r="K75" s="28"/>
      <c r="L75" s="28"/>
      <c r="M75" s="28"/>
      <c r="N75" s="28"/>
      <c r="O75" s="28"/>
      <c r="P75" s="28"/>
      <c r="Q75" s="28"/>
      <c r="R75" s="44"/>
      <c r="S75" s="44"/>
      <c r="T75" s="44"/>
      <c r="U75" s="44"/>
      <c r="V75" s="28"/>
      <c r="W75" s="28"/>
      <c r="X75" s="28"/>
      <c r="Y75" s="28"/>
      <c r="Z75" s="28"/>
      <c r="AA75" s="28"/>
      <c r="AB75" s="28"/>
      <c r="AC75" s="28"/>
      <c r="AD75" s="28"/>
      <c r="AE75" s="28"/>
      <c r="AF75" s="28"/>
      <c r="AG75" s="28"/>
      <c r="AH75" s="28"/>
      <c r="AI75" s="28"/>
      <c r="AJ75" s="28"/>
      <c r="AK75" s="28"/>
      <c r="AL75" s="44"/>
      <c r="AM75" s="44"/>
      <c r="AN75" s="44"/>
      <c r="AO75" s="44"/>
      <c r="AP75" s="28"/>
      <c r="AQ75" s="28"/>
      <c r="AR75" s="28"/>
      <c r="AS75" s="28"/>
      <c r="AT75" s="28"/>
      <c r="AU75" s="28"/>
      <c r="AV75" s="28"/>
      <c r="AW75" s="28"/>
      <c r="AX75" s="28"/>
      <c r="AY75" s="28"/>
      <c r="AZ75" s="28"/>
      <c r="BA75" s="28"/>
      <c r="BB75" s="28"/>
      <c r="BC75" s="28"/>
      <c r="BD75" s="28"/>
      <c r="BE75" s="28"/>
      <c r="BF75" s="28"/>
      <c r="BG75" s="28"/>
      <c r="BH75" s="28"/>
      <c r="BI75" s="28"/>
      <c r="BJ75" s="28"/>
      <c r="BK75" s="53"/>
      <c r="BL75" s="28"/>
      <c r="BM75" s="28"/>
      <c r="BN75" s="28"/>
      <c r="BO75" s="28"/>
      <c r="BP75" s="28"/>
      <c r="BQ75" s="45"/>
      <c r="BR75" s="28"/>
      <c r="BS75" s="28"/>
      <c r="BT75" s="45"/>
    </row>
    <row r="76" spans="1:72" ht="23.25" customHeight="1" x14ac:dyDescent="0.3">
      <c r="A76" s="18"/>
      <c r="B76" s="5" t="s">
        <v>52</v>
      </c>
      <c r="C76" s="125"/>
      <c r="D76" s="85"/>
      <c r="E76" s="85"/>
      <c r="F76" s="85"/>
      <c r="G76" s="28"/>
      <c r="H76" s="28"/>
      <c r="I76" s="28"/>
      <c r="J76" s="28"/>
      <c r="K76" s="28"/>
      <c r="L76" s="28"/>
      <c r="M76" s="28"/>
      <c r="N76" s="28"/>
      <c r="O76" s="28"/>
      <c r="P76" s="28"/>
      <c r="Q76" s="28"/>
      <c r="R76" s="85"/>
      <c r="S76" s="85"/>
      <c r="T76" s="86"/>
      <c r="U76" s="86"/>
      <c r="V76" s="28"/>
      <c r="W76" s="28"/>
      <c r="X76" s="28"/>
      <c r="Y76" s="28"/>
      <c r="Z76" s="28"/>
      <c r="AA76" s="28"/>
      <c r="AB76" s="28"/>
      <c r="AC76" s="28"/>
      <c r="AD76" s="28"/>
      <c r="AE76" s="28"/>
      <c r="AF76" s="28"/>
      <c r="AG76" s="28"/>
      <c r="AH76" s="28"/>
      <c r="AI76" s="28"/>
      <c r="AJ76" s="28"/>
      <c r="AK76" s="28"/>
      <c r="AL76" s="85"/>
      <c r="AM76" s="85"/>
      <c r="AN76" s="85"/>
      <c r="AO76" s="85"/>
      <c r="AP76" s="28"/>
      <c r="AQ76" s="28"/>
      <c r="AR76" s="28"/>
      <c r="AS76" s="28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28"/>
      <c r="BE76" s="28"/>
      <c r="BF76" s="28"/>
      <c r="BG76" s="28"/>
      <c r="BH76" s="28"/>
      <c r="BI76" s="28"/>
      <c r="BJ76" s="28"/>
      <c r="BK76" s="53"/>
      <c r="BL76" s="28"/>
      <c r="BM76" s="28"/>
      <c r="BN76" s="28"/>
      <c r="BO76" s="28"/>
      <c r="BP76" s="28"/>
      <c r="BQ76" s="45"/>
      <c r="BR76" s="28"/>
      <c r="BS76" s="28"/>
      <c r="BT76" s="45"/>
    </row>
    <row r="77" spans="1:72" ht="23.25" customHeight="1" x14ac:dyDescent="0.3">
      <c r="A77" s="18"/>
      <c r="B77" s="19" t="s">
        <v>67</v>
      </c>
      <c r="C77" s="20">
        <v>0</v>
      </c>
      <c r="D77" s="20">
        <v>0</v>
      </c>
      <c r="E77" s="20">
        <v>0</v>
      </c>
      <c r="F77" s="20">
        <v>0</v>
      </c>
      <c r="G77" s="20">
        <f t="shared" ref="G77:G91" si="432">E77+F77</f>
        <v>0</v>
      </c>
      <c r="H77" s="20">
        <v>0</v>
      </c>
      <c r="I77" s="20">
        <f>83+61</f>
        <v>144</v>
      </c>
      <c r="J77" s="20">
        <f>38+31</f>
        <v>69</v>
      </c>
      <c r="K77" s="20">
        <f>20+12</f>
        <v>32</v>
      </c>
      <c r="L77" s="20">
        <f>SUM(J77:K77)</f>
        <v>101</v>
      </c>
      <c r="M77" s="20">
        <v>0</v>
      </c>
      <c r="N77" s="20">
        <v>0</v>
      </c>
      <c r="O77" s="20">
        <v>0</v>
      </c>
      <c r="P77" s="20">
        <v>0</v>
      </c>
      <c r="Q77" s="20">
        <f t="shared" ref="Q77:Q91" si="433">O77+P77</f>
        <v>0</v>
      </c>
      <c r="R77" s="20">
        <v>250</v>
      </c>
      <c r="S77" s="20">
        <v>263</v>
      </c>
      <c r="T77" s="20">
        <v>80</v>
      </c>
      <c r="U77" s="20">
        <v>78</v>
      </c>
      <c r="V77" s="20">
        <f t="shared" ref="V77:V91" si="434">T77+U77</f>
        <v>158</v>
      </c>
      <c r="W77" s="20">
        <v>200</v>
      </c>
      <c r="X77" s="20">
        <v>166</v>
      </c>
      <c r="Y77" s="20">
        <v>51</v>
      </c>
      <c r="Z77" s="20">
        <v>33</v>
      </c>
      <c r="AA77" s="20">
        <f t="shared" ref="AA77:AA91" si="435">Y77+Z77</f>
        <v>84</v>
      </c>
      <c r="AB77" s="20">
        <v>25</v>
      </c>
      <c r="AC77" s="20">
        <v>657</v>
      </c>
      <c r="AD77" s="20">
        <v>139</v>
      </c>
      <c r="AE77" s="20">
        <v>52</v>
      </c>
      <c r="AF77" s="20">
        <f t="shared" ref="AF77:AF91" si="436">AD77+AE77</f>
        <v>191</v>
      </c>
      <c r="AG77" s="20">
        <v>20</v>
      </c>
      <c r="AH77" s="20">
        <v>60</v>
      </c>
      <c r="AI77" s="20">
        <v>11</v>
      </c>
      <c r="AJ77" s="20">
        <v>8</v>
      </c>
      <c r="AK77" s="20">
        <f t="shared" ref="AK77:AK91" si="437">AI77+AJ77</f>
        <v>19</v>
      </c>
      <c r="AL77" s="20">
        <v>0</v>
      </c>
      <c r="AM77" s="20">
        <v>0</v>
      </c>
      <c r="AN77" s="20">
        <v>0</v>
      </c>
      <c r="AO77" s="20">
        <v>0</v>
      </c>
      <c r="AP77" s="20">
        <f t="shared" ref="AP77:AP91" si="438">AN77+AO77</f>
        <v>0</v>
      </c>
      <c r="AQ77" s="20">
        <v>0</v>
      </c>
      <c r="AR77" s="20">
        <v>3</v>
      </c>
      <c r="AS77" s="20">
        <v>5</v>
      </c>
      <c r="AT77" s="20">
        <v>5</v>
      </c>
      <c r="AU77" s="20">
        <f t="shared" ref="AU77:AU91" si="439">AS77+AT77</f>
        <v>10</v>
      </c>
      <c r="AV77" s="20">
        <v>0</v>
      </c>
      <c r="AW77" s="20">
        <v>0</v>
      </c>
      <c r="AX77" s="20">
        <v>0</v>
      </c>
      <c r="AY77" s="20">
        <v>0</v>
      </c>
      <c r="AZ77" s="20">
        <f t="shared" ref="AZ77:AZ91" si="440">AX77+AY77</f>
        <v>0</v>
      </c>
      <c r="BA77" s="20">
        <v>0</v>
      </c>
      <c r="BB77" s="20">
        <v>0</v>
      </c>
      <c r="BC77" s="20">
        <v>0</v>
      </c>
      <c r="BD77" s="20">
        <v>0</v>
      </c>
      <c r="BE77" s="20">
        <f t="shared" ref="BE77:BE91" si="441">BC77+BD77</f>
        <v>0</v>
      </c>
      <c r="BF77" s="22">
        <f t="shared" ref="BF77:BF92" si="442">C77+M77+R77+W77+AB77+AG77+AL77+AQ77+AV77+BA77+H77</f>
        <v>495</v>
      </c>
      <c r="BG77" s="22">
        <f t="shared" ref="BG77:BG92" si="443">D77+N77+S77+X77+AC77+AH77+AM77+AR77+AW77+BB77+I77</f>
        <v>1293</v>
      </c>
      <c r="BH77" s="22">
        <f t="shared" ref="BH77:BH92" si="444">E77+O77+T77+Y77+AD77+AI77+AN77+AS77+AX77+BC77+J77</f>
        <v>355</v>
      </c>
      <c r="BI77" s="22">
        <f t="shared" ref="BI77:BI92" si="445">F77+P77+U77+Z77+AE77+AJ77+AO77+AT77+AY77+BD77+K77</f>
        <v>208</v>
      </c>
      <c r="BJ77" s="22">
        <f t="shared" ref="BJ77:BJ92" si="446">G77+Q77+V77+AA77+AF77+AK77+AP77+AU77+AZ77+BE77+L77</f>
        <v>563</v>
      </c>
      <c r="BK77" s="23">
        <v>2</v>
      </c>
      <c r="BL77" s="22" t="str">
        <f t="shared" ref="BL77:BL91" si="447">IF(BK77=1,BH77,"0")</f>
        <v>0</v>
      </c>
      <c r="BM77" s="22" t="str">
        <f t="shared" ref="BM77:BM91" si="448">IF(BK77=1,BI77,"0")</f>
        <v>0</v>
      </c>
      <c r="BN77" s="22">
        <f t="shared" ref="BN77:BN91" si="449">BL77+BM77</f>
        <v>0</v>
      </c>
      <c r="BO77" s="22">
        <f t="shared" ref="BO77:BO91" si="450">IF(BK77=2,BH77,"0")</f>
        <v>355</v>
      </c>
      <c r="BP77" s="22">
        <f t="shared" ref="BP77:BP91" si="451">IF(BK77=2,BI77,"0")</f>
        <v>208</v>
      </c>
      <c r="BQ77" s="22">
        <f t="shared" ref="BQ77:BQ91" si="452">BO77+BP77</f>
        <v>563</v>
      </c>
      <c r="BR77" s="22" t="str">
        <f t="shared" ref="BR77:BR91" si="453">IF(BN77=2,BK77,"0")</f>
        <v>0</v>
      </c>
      <c r="BS77" s="22" t="str">
        <f t="shared" ref="BS77:BS91" si="454">IF(BN77=2,BL77,"0")</f>
        <v>0</v>
      </c>
      <c r="BT77" s="22">
        <f t="shared" ref="BT77:BT91" si="455">BR77+BS77</f>
        <v>0</v>
      </c>
    </row>
    <row r="78" spans="1:72" ht="23.25" customHeight="1" x14ac:dyDescent="0.3">
      <c r="A78" s="18"/>
      <c r="B78" s="12" t="s">
        <v>42</v>
      </c>
      <c r="C78" s="20">
        <v>10</v>
      </c>
      <c r="D78" s="20">
        <v>7</v>
      </c>
      <c r="E78" s="20">
        <v>9</v>
      </c>
      <c r="F78" s="20">
        <v>0</v>
      </c>
      <c r="G78" s="20">
        <f t="shared" si="432"/>
        <v>9</v>
      </c>
      <c r="H78" s="20">
        <v>0</v>
      </c>
      <c r="I78" s="20">
        <v>0</v>
      </c>
      <c r="J78" s="20">
        <v>0</v>
      </c>
      <c r="K78" s="20">
        <v>0</v>
      </c>
      <c r="L78" s="20">
        <f t="shared" ref="L78:L91" si="456">SUM(J78:K78)</f>
        <v>0</v>
      </c>
      <c r="M78" s="20">
        <v>10</v>
      </c>
      <c r="N78" s="20">
        <v>44</v>
      </c>
      <c r="O78" s="20">
        <v>13</v>
      </c>
      <c r="P78" s="20">
        <v>0</v>
      </c>
      <c r="Q78" s="20">
        <f t="shared" si="433"/>
        <v>13</v>
      </c>
      <c r="R78" s="20">
        <v>0</v>
      </c>
      <c r="S78" s="20">
        <v>0</v>
      </c>
      <c r="T78" s="20">
        <v>0</v>
      </c>
      <c r="U78" s="20">
        <v>0</v>
      </c>
      <c r="V78" s="20">
        <f t="shared" si="434"/>
        <v>0</v>
      </c>
      <c r="W78" s="20">
        <v>0</v>
      </c>
      <c r="X78" s="20">
        <v>0</v>
      </c>
      <c r="Y78" s="20">
        <v>0</v>
      </c>
      <c r="Z78" s="20">
        <v>0</v>
      </c>
      <c r="AA78" s="20">
        <f t="shared" si="435"/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f t="shared" si="436"/>
        <v>0</v>
      </c>
      <c r="AG78" s="20">
        <v>0</v>
      </c>
      <c r="AH78" s="20">
        <v>0</v>
      </c>
      <c r="AI78" s="20">
        <v>0</v>
      </c>
      <c r="AJ78" s="20">
        <v>0</v>
      </c>
      <c r="AK78" s="20">
        <f t="shared" si="437"/>
        <v>0</v>
      </c>
      <c r="AL78" s="20">
        <v>0</v>
      </c>
      <c r="AM78" s="20">
        <v>0</v>
      </c>
      <c r="AN78" s="20">
        <v>0</v>
      </c>
      <c r="AO78" s="20">
        <v>0</v>
      </c>
      <c r="AP78" s="20">
        <f t="shared" si="438"/>
        <v>0</v>
      </c>
      <c r="AQ78" s="20">
        <v>0</v>
      </c>
      <c r="AR78" s="20">
        <v>1</v>
      </c>
      <c r="AS78" s="20">
        <v>0</v>
      </c>
      <c r="AT78" s="20">
        <v>0</v>
      </c>
      <c r="AU78" s="20">
        <f t="shared" si="439"/>
        <v>0</v>
      </c>
      <c r="AV78" s="20">
        <v>0</v>
      </c>
      <c r="AW78" s="20">
        <v>0</v>
      </c>
      <c r="AX78" s="20">
        <v>0</v>
      </c>
      <c r="AY78" s="20">
        <v>0</v>
      </c>
      <c r="AZ78" s="20">
        <f t="shared" si="440"/>
        <v>0</v>
      </c>
      <c r="BA78" s="20">
        <v>0</v>
      </c>
      <c r="BB78" s="20">
        <v>0</v>
      </c>
      <c r="BC78" s="20">
        <v>0</v>
      </c>
      <c r="BD78" s="20">
        <v>0</v>
      </c>
      <c r="BE78" s="20">
        <f t="shared" si="441"/>
        <v>0</v>
      </c>
      <c r="BF78" s="22">
        <f t="shared" si="442"/>
        <v>20</v>
      </c>
      <c r="BG78" s="22">
        <f t="shared" si="443"/>
        <v>52</v>
      </c>
      <c r="BH78" s="22">
        <f t="shared" si="444"/>
        <v>22</v>
      </c>
      <c r="BI78" s="22">
        <f t="shared" si="445"/>
        <v>0</v>
      </c>
      <c r="BJ78" s="22">
        <f t="shared" si="446"/>
        <v>22</v>
      </c>
      <c r="BK78" s="23">
        <v>2</v>
      </c>
      <c r="BL78" s="22" t="str">
        <f t="shared" si="447"/>
        <v>0</v>
      </c>
      <c r="BM78" s="22" t="str">
        <f t="shared" si="448"/>
        <v>0</v>
      </c>
      <c r="BN78" s="22">
        <f t="shared" si="449"/>
        <v>0</v>
      </c>
      <c r="BO78" s="22">
        <f t="shared" si="450"/>
        <v>22</v>
      </c>
      <c r="BP78" s="22">
        <f t="shared" si="451"/>
        <v>0</v>
      </c>
      <c r="BQ78" s="22">
        <f t="shared" si="452"/>
        <v>22</v>
      </c>
      <c r="BR78" s="22" t="str">
        <f t="shared" si="453"/>
        <v>0</v>
      </c>
      <c r="BS78" s="22" t="str">
        <f t="shared" si="454"/>
        <v>0</v>
      </c>
      <c r="BT78" s="22">
        <f t="shared" si="455"/>
        <v>0</v>
      </c>
    </row>
    <row r="79" spans="1:72" ht="23.25" customHeight="1" x14ac:dyDescent="0.3">
      <c r="A79" s="18"/>
      <c r="B79" s="95" t="s">
        <v>68</v>
      </c>
      <c r="C79" s="20">
        <v>0</v>
      </c>
      <c r="D79" s="20">
        <v>0</v>
      </c>
      <c r="E79" s="20">
        <v>2</v>
      </c>
      <c r="F79" s="20">
        <v>4</v>
      </c>
      <c r="G79" s="20">
        <f t="shared" si="432"/>
        <v>6</v>
      </c>
      <c r="H79" s="20">
        <v>0</v>
      </c>
      <c r="I79" s="20">
        <v>0</v>
      </c>
      <c r="J79" s="20">
        <v>0</v>
      </c>
      <c r="K79" s="20">
        <v>0</v>
      </c>
      <c r="L79" s="20">
        <f t="shared" si="456"/>
        <v>0</v>
      </c>
      <c r="M79" s="20">
        <v>0</v>
      </c>
      <c r="N79" s="20">
        <v>0</v>
      </c>
      <c r="O79" s="20">
        <v>0</v>
      </c>
      <c r="P79" s="20">
        <v>0</v>
      </c>
      <c r="Q79" s="20">
        <f t="shared" si="433"/>
        <v>0</v>
      </c>
      <c r="R79" s="20">
        <v>0</v>
      </c>
      <c r="S79" s="20">
        <v>0</v>
      </c>
      <c r="T79" s="20">
        <v>0</v>
      </c>
      <c r="U79" s="20">
        <v>0</v>
      </c>
      <c r="V79" s="20">
        <f t="shared" si="434"/>
        <v>0</v>
      </c>
      <c r="W79" s="20">
        <v>0</v>
      </c>
      <c r="X79" s="20">
        <v>0</v>
      </c>
      <c r="Y79" s="20">
        <v>0</v>
      </c>
      <c r="Z79" s="20">
        <v>0</v>
      </c>
      <c r="AA79" s="20">
        <f t="shared" si="435"/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f t="shared" si="436"/>
        <v>0</v>
      </c>
      <c r="AG79" s="20">
        <v>0</v>
      </c>
      <c r="AH79" s="20">
        <v>0</v>
      </c>
      <c r="AI79" s="20">
        <v>0</v>
      </c>
      <c r="AJ79" s="20">
        <v>0</v>
      </c>
      <c r="AK79" s="20">
        <f t="shared" si="437"/>
        <v>0</v>
      </c>
      <c r="AL79" s="20">
        <v>0</v>
      </c>
      <c r="AM79" s="20">
        <v>0</v>
      </c>
      <c r="AN79" s="20">
        <v>0</v>
      </c>
      <c r="AO79" s="20">
        <v>0</v>
      </c>
      <c r="AP79" s="20">
        <f t="shared" si="438"/>
        <v>0</v>
      </c>
      <c r="AQ79" s="20">
        <v>0</v>
      </c>
      <c r="AR79" s="20">
        <v>0</v>
      </c>
      <c r="AS79" s="20">
        <v>0</v>
      </c>
      <c r="AT79" s="20">
        <v>0</v>
      </c>
      <c r="AU79" s="20">
        <f t="shared" si="439"/>
        <v>0</v>
      </c>
      <c r="AV79" s="20">
        <v>0</v>
      </c>
      <c r="AW79" s="20">
        <v>0</v>
      </c>
      <c r="AX79" s="20">
        <v>0</v>
      </c>
      <c r="AY79" s="20">
        <v>0</v>
      </c>
      <c r="AZ79" s="20">
        <f t="shared" si="440"/>
        <v>0</v>
      </c>
      <c r="BA79" s="20">
        <v>0</v>
      </c>
      <c r="BB79" s="20">
        <v>0</v>
      </c>
      <c r="BC79" s="20">
        <v>0</v>
      </c>
      <c r="BD79" s="20">
        <v>0</v>
      </c>
      <c r="BE79" s="20">
        <f t="shared" si="441"/>
        <v>0</v>
      </c>
      <c r="BF79" s="22">
        <f t="shared" si="442"/>
        <v>0</v>
      </c>
      <c r="BG79" s="22">
        <f t="shared" si="443"/>
        <v>0</v>
      </c>
      <c r="BH79" s="22">
        <f t="shared" si="444"/>
        <v>2</v>
      </c>
      <c r="BI79" s="22">
        <f t="shared" si="445"/>
        <v>4</v>
      </c>
      <c r="BJ79" s="22">
        <f t="shared" si="446"/>
        <v>6</v>
      </c>
      <c r="BK79" s="23">
        <v>2</v>
      </c>
      <c r="BL79" s="22" t="str">
        <f t="shared" si="447"/>
        <v>0</v>
      </c>
      <c r="BM79" s="22" t="str">
        <f t="shared" si="448"/>
        <v>0</v>
      </c>
      <c r="BN79" s="22">
        <f t="shared" si="449"/>
        <v>0</v>
      </c>
      <c r="BO79" s="22">
        <f t="shared" si="450"/>
        <v>2</v>
      </c>
      <c r="BP79" s="22">
        <f t="shared" si="451"/>
        <v>4</v>
      </c>
      <c r="BQ79" s="22">
        <f t="shared" si="452"/>
        <v>6</v>
      </c>
      <c r="BR79" s="22" t="str">
        <f t="shared" si="453"/>
        <v>0</v>
      </c>
      <c r="BS79" s="22" t="str">
        <f t="shared" si="454"/>
        <v>0</v>
      </c>
      <c r="BT79" s="22">
        <f t="shared" si="455"/>
        <v>0</v>
      </c>
    </row>
    <row r="80" spans="1:72" ht="23.25" customHeight="1" x14ac:dyDescent="0.3">
      <c r="A80" s="18"/>
      <c r="B80" s="12" t="s">
        <v>43</v>
      </c>
      <c r="C80" s="20">
        <v>10</v>
      </c>
      <c r="D80" s="20">
        <v>8</v>
      </c>
      <c r="E80" s="20">
        <f>5+1+1</f>
        <v>7</v>
      </c>
      <c r="F80" s="20">
        <v>1</v>
      </c>
      <c r="G80" s="20">
        <f t="shared" si="432"/>
        <v>8</v>
      </c>
      <c r="H80" s="20">
        <v>0</v>
      </c>
      <c r="I80" s="20">
        <v>7</v>
      </c>
      <c r="J80" s="20">
        <v>6</v>
      </c>
      <c r="K80" s="20">
        <v>0</v>
      </c>
      <c r="L80" s="20">
        <f t="shared" si="456"/>
        <v>6</v>
      </c>
      <c r="M80" s="20">
        <v>10</v>
      </c>
      <c r="N80" s="20">
        <v>69</v>
      </c>
      <c r="O80" s="20">
        <v>17</v>
      </c>
      <c r="P80" s="20">
        <v>1</v>
      </c>
      <c r="Q80" s="20">
        <f t="shared" si="433"/>
        <v>18</v>
      </c>
      <c r="R80" s="20">
        <v>0</v>
      </c>
      <c r="S80" s="20">
        <v>0</v>
      </c>
      <c r="T80" s="20">
        <v>0</v>
      </c>
      <c r="U80" s="20">
        <v>0</v>
      </c>
      <c r="V80" s="20">
        <f t="shared" si="434"/>
        <v>0</v>
      </c>
      <c r="W80" s="20">
        <v>0</v>
      </c>
      <c r="X80" s="20">
        <v>0</v>
      </c>
      <c r="Y80" s="20">
        <v>0</v>
      </c>
      <c r="Z80" s="20">
        <v>0</v>
      </c>
      <c r="AA80" s="20">
        <f t="shared" si="435"/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f t="shared" si="436"/>
        <v>0</v>
      </c>
      <c r="AG80" s="20">
        <v>0</v>
      </c>
      <c r="AH80" s="20">
        <v>0</v>
      </c>
      <c r="AI80" s="20">
        <v>0</v>
      </c>
      <c r="AJ80" s="20">
        <v>0</v>
      </c>
      <c r="AK80" s="20">
        <f t="shared" si="437"/>
        <v>0</v>
      </c>
      <c r="AL80" s="20">
        <v>0</v>
      </c>
      <c r="AM80" s="20">
        <v>0</v>
      </c>
      <c r="AN80" s="20">
        <v>0</v>
      </c>
      <c r="AO80" s="20">
        <v>0</v>
      </c>
      <c r="AP80" s="20">
        <f t="shared" si="438"/>
        <v>0</v>
      </c>
      <c r="AQ80" s="20">
        <v>0</v>
      </c>
      <c r="AR80" s="20">
        <v>2</v>
      </c>
      <c r="AS80" s="20">
        <v>0</v>
      </c>
      <c r="AT80" s="20">
        <v>0</v>
      </c>
      <c r="AU80" s="20">
        <f t="shared" si="439"/>
        <v>0</v>
      </c>
      <c r="AV80" s="20">
        <v>0</v>
      </c>
      <c r="AW80" s="20">
        <v>0</v>
      </c>
      <c r="AX80" s="20">
        <v>0</v>
      </c>
      <c r="AY80" s="20">
        <v>0</v>
      </c>
      <c r="AZ80" s="20">
        <f t="shared" si="440"/>
        <v>0</v>
      </c>
      <c r="BA80" s="20">
        <v>0</v>
      </c>
      <c r="BB80" s="20">
        <v>0</v>
      </c>
      <c r="BC80" s="20">
        <v>0</v>
      </c>
      <c r="BD80" s="20">
        <v>0</v>
      </c>
      <c r="BE80" s="20">
        <f t="shared" si="441"/>
        <v>0</v>
      </c>
      <c r="BF80" s="22">
        <f t="shared" si="442"/>
        <v>20</v>
      </c>
      <c r="BG80" s="22">
        <f t="shared" si="443"/>
        <v>86</v>
      </c>
      <c r="BH80" s="22">
        <f t="shared" si="444"/>
        <v>30</v>
      </c>
      <c r="BI80" s="22">
        <f t="shared" si="445"/>
        <v>2</v>
      </c>
      <c r="BJ80" s="22">
        <f t="shared" si="446"/>
        <v>32</v>
      </c>
      <c r="BK80" s="23">
        <v>2</v>
      </c>
      <c r="BL80" s="22" t="str">
        <f t="shared" si="447"/>
        <v>0</v>
      </c>
      <c r="BM80" s="22" t="str">
        <f t="shared" si="448"/>
        <v>0</v>
      </c>
      <c r="BN80" s="22">
        <f t="shared" si="449"/>
        <v>0</v>
      </c>
      <c r="BO80" s="22">
        <f t="shared" si="450"/>
        <v>30</v>
      </c>
      <c r="BP80" s="22">
        <f t="shared" si="451"/>
        <v>2</v>
      </c>
      <c r="BQ80" s="22">
        <f t="shared" si="452"/>
        <v>32</v>
      </c>
      <c r="BR80" s="22" t="str">
        <f t="shared" si="453"/>
        <v>0</v>
      </c>
      <c r="BS80" s="22" t="str">
        <f t="shared" si="454"/>
        <v>0</v>
      </c>
      <c r="BT80" s="22">
        <f t="shared" si="455"/>
        <v>0</v>
      </c>
    </row>
    <row r="81" spans="1:72" ht="23.25" customHeight="1" x14ac:dyDescent="0.3">
      <c r="A81" s="18"/>
      <c r="B81" s="12" t="s">
        <v>69</v>
      </c>
      <c r="C81" s="20">
        <v>5</v>
      </c>
      <c r="D81" s="20">
        <v>0</v>
      </c>
      <c r="E81" s="20">
        <v>0</v>
      </c>
      <c r="F81" s="20">
        <v>1</v>
      </c>
      <c r="G81" s="20">
        <f t="shared" si="432"/>
        <v>1</v>
      </c>
      <c r="H81" s="20">
        <v>0</v>
      </c>
      <c r="I81" s="20">
        <f>7+2</f>
        <v>9</v>
      </c>
      <c r="J81" s="20">
        <v>1</v>
      </c>
      <c r="K81" s="20">
        <v>3</v>
      </c>
      <c r="L81" s="20">
        <f t="shared" si="456"/>
        <v>4</v>
      </c>
      <c r="M81" s="20">
        <v>5</v>
      </c>
      <c r="N81" s="20">
        <f>1+3+1</f>
        <v>5</v>
      </c>
      <c r="O81" s="20">
        <v>4</v>
      </c>
      <c r="P81" s="20">
        <v>0</v>
      </c>
      <c r="Q81" s="20">
        <f t="shared" si="433"/>
        <v>4</v>
      </c>
      <c r="R81" s="20">
        <v>10</v>
      </c>
      <c r="S81" s="20">
        <v>18</v>
      </c>
      <c r="T81" s="20">
        <v>1</v>
      </c>
      <c r="U81" s="20">
        <v>4</v>
      </c>
      <c r="V81" s="20">
        <f t="shared" si="434"/>
        <v>5</v>
      </c>
      <c r="W81" s="20">
        <v>10</v>
      </c>
      <c r="X81" s="20">
        <v>7</v>
      </c>
      <c r="Y81" s="20">
        <v>0</v>
      </c>
      <c r="Z81" s="20">
        <v>3</v>
      </c>
      <c r="AA81" s="20">
        <f t="shared" si="435"/>
        <v>3</v>
      </c>
      <c r="AB81" s="20">
        <v>4</v>
      </c>
      <c r="AC81" s="20">
        <v>25</v>
      </c>
      <c r="AD81" s="20">
        <v>3</v>
      </c>
      <c r="AE81" s="20">
        <v>0</v>
      </c>
      <c r="AF81" s="20">
        <f t="shared" si="436"/>
        <v>3</v>
      </c>
      <c r="AG81" s="20">
        <v>1</v>
      </c>
      <c r="AH81" s="20">
        <v>0</v>
      </c>
      <c r="AI81" s="20">
        <v>0</v>
      </c>
      <c r="AJ81" s="20">
        <v>0</v>
      </c>
      <c r="AK81" s="20">
        <f t="shared" si="437"/>
        <v>0</v>
      </c>
      <c r="AL81" s="20">
        <v>0</v>
      </c>
      <c r="AM81" s="20">
        <v>0</v>
      </c>
      <c r="AN81" s="20">
        <v>0</v>
      </c>
      <c r="AO81" s="20">
        <v>0</v>
      </c>
      <c r="AP81" s="20">
        <f t="shared" si="438"/>
        <v>0</v>
      </c>
      <c r="AQ81" s="20">
        <v>0</v>
      </c>
      <c r="AR81" s="20">
        <v>0</v>
      </c>
      <c r="AS81" s="20">
        <v>1</v>
      </c>
      <c r="AT81" s="20">
        <v>0</v>
      </c>
      <c r="AU81" s="20">
        <f t="shared" si="439"/>
        <v>1</v>
      </c>
      <c r="AV81" s="20">
        <v>0</v>
      </c>
      <c r="AW81" s="20">
        <v>0</v>
      </c>
      <c r="AX81" s="20">
        <v>0</v>
      </c>
      <c r="AY81" s="20">
        <v>0</v>
      </c>
      <c r="AZ81" s="20">
        <f t="shared" si="440"/>
        <v>0</v>
      </c>
      <c r="BA81" s="20">
        <v>0</v>
      </c>
      <c r="BB81" s="20">
        <v>0</v>
      </c>
      <c r="BC81" s="20">
        <v>0</v>
      </c>
      <c r="BD81" s="20">
        <v>0</v>
      </c>
      <c r="BE81" s="20">
        <f t="shared" si="441"/>
        <v>0</v>
      </c>
      <c r="BF81" s="22">
        <f t="shared" si="442"/>
        <v>35</v>
      </c>
      <c r="BG81" s="22">
        <f t="shared" si="443"/>
        <v>64</v>
      </c>
      <c r="BH81" s="22">
        <f t="shared" si="444"/>
        <v>10</v>
      </c>
      <c r="BI81" s="22">
        <f t="shared" si="445"/>
        <v>11</v>
      </c>
      <c r="BJ81" s="22">
        <f t="shared" si="446"/>
        <v>21</v>
      </c>
      <c r="BK81" s="23">
        <v>2</v>
      </c>
      <c r="BL81" s="22" t="str">
        <f t="shared" si="447"/>
        <v>0</v>
      </c>
      <c r="BM81" s="22" t="str">
        <f t="shared" si="448"/>
        <v>0</v>
      </c>
      <c r="BN81" s="22">
        <f t="shared" si="449"/>
        <v>0</v>
      </c>
      <c r="BO81" s="22">
        <f t="shared" si="450"/>
        <v>10</v>
      </c>
      <c r="BP81" s="22">
        <f t="shared" si="451"/>
        <v>11</v>
      </c>
      <c r="BQ81" s="22">
        <f t="shared" si="452"/>
        <v>21</v>
      </c>
      <c r="BR81" s="22" t="str">
        <f t="shared" si="453"/>
        <v>0</v>
      </c>
      <c r="BS81" s="22" t="str">
        <f t="shared" si="454"/>
        <v>0</v>
      </c>
      <c r="BT81" s="22">
        <f t="shared" si="455"/>
        <v>0</v>
      </c>
    </row>
    <row r="82" spans="1:72" ht="23.25" customHeight="1" x14ac:dyDescent="0.3">
      <c r="A82" s="18"/>
      <c r="B82" s="95" t="s">
        <v>70</v>
      </c>
      <c r="C82" s="20">
        <v>5</v>
      </c>
      <c r="D82" s="20">
        <v>1</v>
      </c>
      <c r="E82" s="20">
        <v>3</v>
      </c>
      <c r="F82" s="20">
        <v>1</v>
      </c>
      <c r="G82" s="20">
        <f t="shared" si="432"/>
        <v>4</v>
      </c>
      <c r="H82" s="20">
        <v>0</v>
      </c>
      <c r="I82" s="20">
        <f>7+1</f>
        <v>8</v>
      </c>
      <c r="J82" s="20">
        <v>3</v>
      </c>
      <c r="K82" s="20">
        <v>1</v>
      </c>
      <c r="L82" s="20">
        <f t="shared" si="456"/>
        <v>4</v>
      </c>
      <c r="M82" s="20">
        <v>5</v>
      </c>
      <c r="N82" s="20">
        <f>5+6</f>
        <v>11</v>
      </c>
      <c r="O82" s="20">
        <v>1</v>
      </c>
      <c r="P82" s="20">
        <v>5</v>
      </c>
      <c r="Q82" s="20">
        <f t="shared" si="433"/>
        <v>6</v>
      </c>
      <c r="R82" s="20">
        <v>10</v>
      </c>
      <c r="S82" s="20">
        <v>20</v>
      </c>
      <c r="T82" s="20">
        <v>3</v>
      </c>
      <c r="U82" s="20">
        <v>6</v>
      </c>
      <c r="V82" s="20">
        <f t="shared" si="434"/>
        <v>9</v>
      </c>
      <c r="W82" s="20">
        <v>10</v>
      </c>
      <c r="X82" s="20">
        <v>7</v>
      </c>
      <c r="Y82" s="20">
        <v>1</v>
      </c>
      <c r="Z82" s="20">
        <v>1</v>
      </c>
      <c r="AA82" s="20">
        <f t="shared" si="435"/>
        <v>2</v>
      </c>
      <c r="AB82" s="20">
        <v>4</v>
      </c>
      <c r="AC82" s="20">
        <v>37</v>
      </c>
      <c r="AD82" s="20">
        <v>4</v>
      </c>
      <c r="AE82" s="20">
        <v>2</v>
      </c>
      <c r="AF82" s="20">
        <f t="shared" si="436"/>
        <v>6</v>
      </c>
      <c r="AG82" s="20">
        <v>1</v>
      </c>
      <c r="AH82" s="20">
        <v>1</v>
      </c>
      <c r="AI82" s="20">
        <v>0</v>
      </c>
      <c r="AJ82" s="20">
        <v>0</v>
      </c>
      <c r="AK82" s="20">
        <f t="shared" si="437"/>
        <v>0</v>
      </c>
      <c r="AL82" s="20">
        <v>0</v>
      </c>
      <c r="AM82" s="20">
        <v>0</v>
      </c>
      <c r="AN82" s="20">
        <v>0</v>
      </c>
      <c r="AO82" s="20">
        <v>0</v>
      </c>
      <c r="AP82" s="20">
        <f t="shared" si="438"/>
        <v>0</v>
      </c>
      <c r="AQ82" s="20">
        <v>0</v>
      </c>
      <c r="AR82" s="20">
        <v>0</v>
      </c>
      <c r="AS82" s="20">
        <v>0</v>
      </c>
      <c r="AT82" s="20">
        <v>0</v>
      </c>
      <c r="AU82" s="20">
        <f t="shared" si="439"/>
        <v>0</v>
      </c>
      <c r="AV82" s="20">
        <v>0</v>
      </c>
      <c r="AW82" s="20">
        <v>0</v>
      </c>
      <c r="AX82" s="20">
        <v>0</v>
      </c>
      <c r="AY82" s="20">
        <v>0</v>
      </c>
      <c r="AZ82" s="20">
        <f t="shared" si="440"/>
        <v>0</v>
      </c>
      <c r="BA82" s="20">
        <v>0</v>
      </c>
      <c r="BB82" s="20">
        <v>0</v>
      </c>
      <c r="BC82" s="20">
        <v>0</v>
      </c>
      <c r="BD82" s="20">
        <v>0</v>
      </c>
      <c r="BE82" s="20">
        <f t="shared" si="441"/>
        <v>0</v>
      </c>
      <c r="BF82" s="22">
        <f t="shared" si="442"/>
        <v>35</v>
      </c>
      <c r="BG82" s="22">
        <f t="shared" si="443"/>
        <v>85</v>
      </c>
      <c r="BH82" s="22">
        <f t="shared" si="444"/>
        <v>15</v>
      </c>
      <c r="BI82" s="22">
        <f t="shared" si="445"/>
        <v>16</v>
      </c>
      <c r="BJ82" s="22">
        <f t="shared" si="446"/>
        <v>31</v>
      </c>
      <c r="BK82" s="23">
        <v>2</v>
      </c>
      <c r="BL82" s="22" t="str">
        <f t="shared" si="447"/>
        <v>0</v>
      </c>
      <c r="BM82" s="22" t="str">
        <f t="shared" si="448"/>
        <v>0</v>
      </c>
      <c r="BN82" s="22">
        <f t="shared" si="449"/>
        <v>0</v>
      </c>
      <c r="BO82" s="22">
        <f t="shared" si="450"/>
        <v>15</v>
      </c>
      <c r="BP82" s="22">
        <f t="shared" si="451"/>
        <v>16</v>
      </c>
      <c r="BQ82" s="22">
        <f t="shared" si="452"/>
        <v>31</v>
      </c>
      <c r="BR82" s="22" t="str">
        <f t="shared" si="453"/>
        <v>0</v>
      </c>
      <c r="BS82" s="22" t="str">
        <f t="shared" si="454"/>
        <v>0</v>
      </c>
      <c r="BT82" s="22">
        <f t="shared" si="455"/>
        <v>0</v>
      </c>
    </row>
    <row r="83" spans="1:72" ht="23.25" customHeight="1" x14ac:dyDescent="0.3">
      <c r="A83" s="18"/>
      <c r="B83" s="12" t="s">
        <v>44</v>
      </c>
      <c r="C83" s="20">
        <v>10</v>
      </c>
      <c r="D83" s="20">
        <v>11</v>
      </c>
      <c r="E83" s="20">
        <v>8</v>
      </c>
      <c r="F83" s="20">
        <v>0</v>
      </c>
      <c r="G83" s="20">
        <f t="shared" si="432"/>
        <v>8</v>
      </c>
      <c r="H83" s="20">
        <v>0</v>
      </c>
      <c r="I83" s="20">
        <v>7</v>
      </c>
      <c r="J83" s="20">
        <v>3</v>
      </c>
      <c r="K83" s="20">
        <v>0</v>
      </c>
      <c r="L83" s="20">
        <f t="shared" si="456"/>
        <v>3</v>
      </c>
      <c r="M83" s="20">
        <v>10</v>
      </c>
      <c r="N83" s="20">
        <v>113</v>
      </c>
      <c r="O83" s="20">
        <v>13</v>
      </c>
      <c r="P83" s="20">
        <v>1</v>
      </c>
      <c r="Q83" s="20">
        <f t="shared" si="433"/>
        <v>14</v>
      </c>
      <c r="R83" s="20">
        <v>0</v>
      </c>
      <c r="S83" s="20">
        <v>0</v>
      </c>
      <c r="T83" s="20">
        <v>0</v>
      </c>
      <c r="U83" s="20">
        <v>0</v>
      </c>
      <c r="V83" s="20">
        <f t="shared" si="434"/>
        <v>0</v>
      </c>
      <c r="W83" s="20">
        <v>0</v>
      </c>
      <c r="X83" s="20">
        <v>0</v>
      </c>
      <c r="Y83" s="20">
        <v>0</v>
      </c>
      <c r="Z83" s="20">
        <v>0</v>
      </c>
      <c r="AA83" s="20">
        <f t="shared" si="435"/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f t="shared" si="436"/>
        <v>0</v>
      </c>
      <c r="AG83" s="20">
        <v>0</v>
      </c>
      <c r="AH83" s="20">
        <v>0</v>
      </c>
      <c r="AI83" s="20">
        <v>0</v>
      </c>
      <c r="AJ83" s="20">
        <v>0</v>
      </c>
      <c r="AK83" s="20">
        <f t="shared" si="437"/>
        <v>0</v>
      </c>
      <c r="AL83" s="20">
        <v>0</v>
      </c>
      <c r="AM83" s="20">
        <v>0</v>
      </c>
      <c r="AN83" s="20">
        <v>0</v>
      </c>
      <c r="AO83" s="20">
        <v>0</v>
      </c>
      <c r="AP83" s="20">
        <f t="shared" si="438"/>
        <v>0</v>
      </c>
      <c r="AQ83" s="20">
        <v>0</v>
      </c>
      <c r="AR83" s="20">
        <v>0</v>
      </c>
      <c r="AS83" s="20">
        <v>0</v>
      </c>
      <c r="AT83" s="20">
        <v>0</v>
      </c>
      <c r="AU83" s="20">
        <f t="shared" si="439"/>
        <v>0</v>
      </c>
      <c r="AV83" s="20">
        <v>0</v>
      </c>
      <c r="AW83" s="20">
        <v>0</v>
      </c>
      <c r="AX83" s="20">
        <v>0</v>
      </c>
      <c r="AY83" s="20">
        <v>0</v>
      </c>
      <c r="AZ83" s="20">
        <f t="shared" si="440"/>
        <v>0</v>
      </c>
      <c r="BA83" s="20">
        <v>0</v>
      </c>
      <c r="BB83" s="20">
        <v>0</v>
      </c>
      <c r="BC83" s="20">
        <v>0</v>
      </c>
      <c r="BD83" s="20">
        <v>0</v>
      </c>
      <c r="BE83" s="20">
        <f t="shared" si="441"/>
        <v>0</v>
      </c>
      <c r="BF83" s="22">
        <f t="shared" si="442"/>
        <v>20</v>
      </c>
      <c r="BG83" s="22">
        <f t="shared" si="443"/>
        <v>131</v>
      </c>
      <c r="BH83" s="22">
        <f t="shared" si="444"/>
        <v>24</v>
      </c>
      <c r="BI83" s="22">
        <f t="shared" si="445"/>
        <v>1</v>
      </c>
      <c r="BJ83" s="22">
        <f t="shared" si="446"/>
        <v>25</v>
      </c>
      <c r="BK83" s="23">
        <v>2</v>
      </c>
      <c r="BL83" s="22" t="str">
        <f t="shared" si="447"/>
        <v>0</v>
      </c>
      <c r="BM83" s="22" t="str">
        <f t="shared" si="448"/>
        <v>0</v>
      </c>
      <c r="BN83" s="22">
        <f t="shared" si="449"/>
        <v>0</v>
      </c>
      <c r="BO83" s="22">
        <f t="shared" si="450"/>
        <v>24</v>
      </c>
      <c r="BP83" s="22">
        <f t="shared" si="451"/>
        <v>1</v>
      </c>
      <c r="BQ83" s="22">
        <f t="shared" si="452"/>
        <v>25</v>
      </c>
      <c r="BR83" s="22" t="str">
        <f t="shared" si="453"/>
        <v>0</v>
      </c>
      <c r="BS83" s="22" t="str">
        <f t="shared" si="454"/>
        <v>0</v>
      </c>
      <c r="BT83" s="22">
        <f t="shared" si="455"/>
        <v>0</v>
      </c>
    </row>
    <row r="84" spans="1:72" ht="23.25" customHeight="1" x14ac:dyDescent="0.3">
      <c r="A84" s="18"/>
      <c r="B84" s="12" t="s">
        <v>71</v>
      </c>
      <c r="C84" s="20">
        <v>5</v>
      </c>
      <c r="D84" s="20">
        <v>13</v>
      </c>
      <c r="E84" s="20">
        <v>4</v>
      </c>
      <c r="F84" s="20">
        <v>1</v>
      </c>
      <c r="G84" s="20">
        <f t="shared" si="432"/>
        <v>5</v>
      </c>
      <c r="H84" s="20">
        <v>0</v>
      </c>
      <c r="I84" s="20">
        <v>2</v>
      </c>
      <c r="J84" s="20">
        <v>0</v>
      </c>
      <c r="K84" s="20">
        <v>2</v>
      </c>
      <c r="L84" s="20">
        <f t="shared" si="456"/>
        <v>2</v>
      </c>
      <c r="M84" s="20">
        <v>30</v>
      </c>
      <c r="N84" s="20">
        <v>88</v>
      </c>
      <c r="O84" s="20">
        <v>27</v>
      </c>
      <c r="P84" s="20">
        <v>4</v>
      </c>
      <c r="Q84" s="20">
        <f t="shared" si="433"/>
        <v>31</v>
      </c>
      <c r="R84" s="20">
        <v>0</v>
      </c>
      <c r="S84" s="20">
        <v>0</v>
      </c>
      <c r="T84" s="20">
        <v>0</v>
      </c>
      <c r="U84" s="20">
        <v>0</v>
      </c>
      <c r="V84" s="20">
        <f t="shared" si="434"/>
        <v>0</v>
      </c>
      <c r="W84" s="20">
        <v>0</v>
      </c>
      <c r="X84" s="20">
        <v>0</v>
      </c>
      <c r="Y84" s="20">
        <v>0</v>
      </c>
      <c r="Z84" s="20">
        <v>0</v>
      </c>
      <c r="AA84" s="20">
        <f t="shared" si="435"/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f t="shared" si="436"/>
        <v>0</v>
      </c>
      <c r="AG84" s="20">
        <v>0</v>
      </c>
      <c r="AH84" s="20">
        <v>0</v>
      </c>
      <c r="AI84" s="20">
        <v>0</v>
      </c>
      <c r="AJ84" s="20">
        <v>0</v>
      </c>
      <c r="AK84" s="20">
        <f t="shared" si="437"/>
        <v>0</v>
      </c>
      <c r="AL84" s="20">
        <v>0</v>
      </c>
      <c r="AM84" s="20">
        <v>0</v>
      </c>
      <c r="AN84" s="20">
        <v>0</v>
      </c>
      <c r="AO84" s="20">
        <v>0</v>
      </c>
      <c r="AP84" s="20">
        <f t="shared" si="438"/>
        <v>0</v>
      </c>
      <c r="AQ84" s="20">
        <v>0</v>
      </c>
      <c r="AR84" s="20">
        <v>1</v>
      </c>
      <c r="AS84" s="20">
        <v>0</v>
      </c>
      <c r="AT84" s="20">
        <v>1</v>
      </c>
      <c r="AU84" s="20">
        <f t="shared" si="439"/>
        <v>1</v>
      </c>
      <c r="AV84" s="20">
        <v>0</v>
      </c>
      <c r="AW84" s="20">
        <v>0</v>
      </c>
      <c r="AX84" s="20">
        <v>0</v>
      </c>
      <c r="AY84" s="20">
        <v>0</v>
      </c>
      <c r="AZ84" s="20">
        <f t="shared" si="440"/>
        <v>0</v>
      </c>
      <c r="BA84" s="20">
        <v>0</v>
      </c>
      <c r="BB84" s="20">
        <v>0</v>
      </c>
      <c r="BC84" s="20">
        <v>0</v>
      </c>
      <c r="BD84" s="20">
        <v>0</v>
      </c>
      <c r="BE84" s="20">
        <f t="shared" si="441"/>
        <v>0</v>
      </c>
      <c r="BF84" s="22">
        <f t="shared" si="442"/>
        <v>35</v>
      </c>
      <c r="BG84" s="22">
        <f t="shared" si="443"/>
        <v>104</v>
      </c>
      <c r="BH84" s="22">
        <f t="shared" si="444"/>
        <v>31</v>
      </c>
      <c r="BI84" s="22">
        <f t="shared" si="445"/>
        <v>8</v>
      </c>
      <c r="BJ84" s="22">
        <f t="shared" si="446"/>
        <v>39</v>
      </c>
      <c r="BK84" s="23">
        <v>2</v>
      </c>
      <c r="BL84" s="22" t="str">
        <f t="shared" si="447"/>
        <v>0</v>
      </c>
      <c r="BM84" s="22" t="str">
        <f t="shared" si="448"/>
        <v>0</v>
      </c>
      <c r="BN84" s="22">
        <f t="shared" si="449"/>
        <v>0</v>
      </c>
      <c r="BO84" s="22">
        <f t="shared" si="450"/>
        <v>31</v>
      </c>
      <c r="BP84" s="22">
        <f t="shared" si="451"/>
        <v>8</v>
      </c>
      <c r="BQ84" s="22">
        <f t="shared" si="452"/>
        <v>39</v>
      </c>
      <c r="BR84" s="22" t="str">
        <f t="shared" si="453"/>
        <v>0</v>
      </c>
      <c r="BS84" s="22" t="str">
        <f t="shared" si="454"/>
        <v>0</v>
      </c>
      <c r="BT84" s="22">
        <f t="shared" si="455"/>
        <v>0</v>
      </c>
    </row>
    <row r="85" spans="1:72" ht="23.25" customHeight="1" x14ac:dyDescent="0.3">
      <c r="A85" s="18"/>
      <c r="B85" s="12" t="s">
        <v>72</v>
      </c>
      <c r="C85" s="20">
        <v>10</v>
      </c>
      <c r="D85" s="20">
        <v>3</v>
      </c>
      <c r="E85" s="20">
        <v>2</v>
      </c>
      <c r="F85" s="20">
        <v>0</v>
      </c>
      <c r="G85" s="20">
        <f t="shared" si="432"/>
        <v>2</v>
      </c>
      <c r="H85" s="20">
        <v>0</v>
      </c>
      <c r="I85" s="20">
        <v>1</v>
      </c>
      <c r="J85" s="20">
        <v>0</v>
      </c>
      <c r="K85" s="20">
        <v>1</v>
      </c>
      <c r="L85" s="20">
        <f t="shared" si="456"/>
        <v>1</v>
      </c>
      <c r="M85" s="20">
        <v>5</v>
      </c>
      <c r="N85" s="20">
        <v>1</v>
      </c>
      <c r="O85" s="20">
        <v>1</v>
      </c>
      <c r="P85" s="20">
        <v>1</v>
      </c>
      <c r="Q85" s="20">
        <f t="shared" si="433"/>
        <v>2</v>
      </c>
      <c r="R85" s="20">
        <v>0</v>
      </c>
      <c r="S85" s="20">
        <v>0</v>
      </c>
      <c r="T85" s="20">
        <v>0</v>
      </c>
      <c r="U85" s="20">
        <v>0</v>
      </c>
      <c r="V85" s="20">
        <f t="shared" si="434"/>
        <v>0</v>
      </c>
      <c r="W85" s="20">
        <v>0</v>
      </c>
      <c r="X85" s="20">
        <v>0</v>
      </c>
      <c r="Y85" s="20">
        <v>0</v>
      </c>
      <c r="Z85" s="20">
        <v>0</v>
      </c>
      <c r="AA85" s="20">
        <f t="shared" si="435"/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f t="shared" si="436"/>
        <v>0</v>
      </c>
      <c r="AG85" s="20">
        <v>0</v>
      </c>
      <c r="AH85" s="20">
        <v>0</v>
      </c>
      <c r="AI85" s="20">
        <v>0</v>
      </c>
      <c r="AJ85" s="20">
        <v>0</v>
      </c>
      <c r="AK85" s="20">
        <f t="shared" si="437"/>
        <v>0</v>
      </c>
      <c r="AL85" s="20">
        <v>0</v>
      </c>
      <c r="AM85" s="20">
        <v>0</v>
      </c>
      <c r="AN85" s="20">
        <v>0</v>
      </c>
      <c r="AO85" s="20">
        <v>0</v>
      </c>
      <c r="AP85" s="20">
        <f t="shared" si="438"/>
        <v>0</v>
      </c>
      <c r="AQ85" s="20">
        <v>0</v>
      </c>
      <c r="AR85" s="20">
        <v>1</v>
      </c>
      <c r="AS85" s="20">
        <v>0</v>
      </c>
      <c r="AT85" s="20">
        <v>0</v>
      </c>
      <c r="AU85" s="20">
        <f t="shared" si="439"/>
        <v>0</v>
      </c>
      <c r="AV85" s="20">
        <v>0</v>
      </c>
      <c r="AW85" s="20">
        <v>0</v>
      </c>
      <c r="AX85" s="20">
        <v>0</v>
      </c>
      <c r="AY85" s="20">
        <v>0</v>
      </c>
      <c r="AZ85" s="20">
        <f t="shared" si="440"/>
        <v>0</v>
      </c>
      <c r="BA85" s="20">
        <v>0</v>
      </c>
      <c r="BB85" s="20">
        <v>0</v>
      </c>
      <c r="BC85" s="20">
        <v>0</v>
      </c>
      <c r="BD85" s="20">
        <v>0</v>
      </c>
      <c r="BE85" s="20">
        <f t="shared" si="441"/>
        <v>0</v>
      </c>
      <c r="BF85" s="22">
        <f t="shared" si="442"/>
        <v>15</v>
      </c>
      <c r="BG85" s="22">
        <f t="shared" si="443"/>
        <v>6</v>
      </c>
      <c r="BH85" s="22">
        <f t="shared" si="444"/>
        <v>3</v>
      </c>
      <c r="BI85" s="22">
        <f t="shared" si="445"/>
        <v>2</v>
      </c>
      <c r="BJ85" s="22">
        <f t="shared" si="446"/>
        <v>5</v>
      </c>
      <c r="BK85" s="23">
        <v>2</v>
      </c>
      <c r="BL85" s="22" t="str">
        <f t="shared" si="447"/>
        <v>0</v>
      </c>
      <c r="BM85" s="22" t="str">
        <f t="shared" si="448"/>
        <v>0</v>
      </c>
      <c r="BN85" s="22">
        <f t="shared" si="449"/>
        <v>0</v>
      </c>
      <c r="BO85" s="22">
        <f t="shared" si="450"/>
        <v>3</v>
      </c>
      <c r="BP85" s="22">
        <f t="shared" si="451"/>
        <v>2</v>
      </c>
      <c r="BQ85" s="22">
        <f t="shared" si="452"/>
        <v>5</v>
      </c>
      <c r="BR85" s="22" t="str">
        <f t="shared" si="453"/>
        <v>0</v>
      </c>
      <c r="BS85" s="22" t="str">
        <f t="shared" si="454"/>
        <v>0</v>
      </c>
      <c r="BT85" s="22">
        <f t="shared" si="455"/>
        <v>0</v>
      </c>
    </row>
    <row r="86" spans="1:72" ht="23.25" customHeight="1" x14ac:dyDescent="0.3">
      <c r="A86" s="18"/>
      <c r="B86" s="12" t="s">
        <v>73</v>
      </c>
      <c r="C86" s="20">
        <v>5</v>
      </c>
      <c r="D86" s="20">
        <v>0</v>
      </c>
      <c r="E86" s="20">
        <v>5</v>
      </c>
      <c r="F86" s="20">
        <v>3</v>
      </c>
      <c r="G86" s="20">
        <f t="shared" si="432"/>
        <v>8</v>
      </c>
      <c r="H86" s="20">
        <v>0</v>
      </c>
      <c r="I86" s="20">
        <v>0</v>
      </c>
      <c r="J86" s="20">
        <v>0</v>
      </c>
      <c r="K86" s="20">
        <v>0</v>
      </c>
      <c r="L86" s="20">
        <f t="shared" si="456"/>
        <v>0</v>
      </c>
      <c r="M86" s="20">
        <v>5</v>
      </c>
      <c r="N86" s="20">
        <v>0</v>
      </c>
      <c r="O86" s="20">
        <v>0</v>
      </c>
      <c r="P86" s="20">
        <v>0</v>
      </c>
      <c r="Q86" s="20">
        <f t="shared" ref="Q86" si="457">O86+P86</f>
        <v>0</v>
      </c>
      <c r="R86" s="20">
        <v>0</v>
      </c>
      <c r="S86" s="20">
        <v>0</v>
      </c>
      <c r="T86" s="20">
        <v>0</v>
      </c>
      <c r="U86" s="20">
        <v>0</v>
      </c>
      <c r="V86" s="20">
        <f t="shared" si="434"/>
        <v>0</v>
      </c>
      <c r="W86" s="20">
        <v>0</v>
      </c>
      <c r="X86" s="20">
        <v>0</v>
      </c>
      <c r="Y86" s="20">
        <v>0</v>
      </c>
      <c r="Z86" s="20">
        <v>0</v>
      </c>
      <c r="AA86" s="20">
        <f t="shared" si="435"/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f t="shared" si="436"/>
        <v>0</v>
      </c>
      <c r="AG86" s="20">
        <v>0</v>
      </c>
      <c r="AH86" s="20">
        <v>0</v>
      </c>
      <c r="AI86" s="20">
        <v>0</v>
      </c>
      <c r="AJ86" s="20">
        <v>0</v>
      </c>
      <c r="AK86" s="20">
        <f t="shared" ref="AK86" si="458">AI86+AJ86</f>
        <v>0</v>
      </c>
      <c r="AL86" s="20">
        <v>0</v>
      </c>
      <c r="AM86" s="20">
        <v>0</v>
      </c>
      <c r="AN86" s="20">
        <v>0</v>
      </c>
      <c r="AO86" s="20">
        <v>0</v>
      </c>
      <c r="AP86" s="20">
        <f t="shared" si="438"/>
        <v>0</v>
      </c>
      <c r="AQ86" s="20">
        <v>0</v>
      </c>
      <c r="AR86" s="20">
        <v>0</v>
      </c>
      <c r="AS86" s="20">
        <v>0</v>
      </c>
      <c r="AT86" s="20">
        <v>0</v>
      </c>
      <c r="AU86" s="20">
        <f t="shared" ref="AU86" si="459">AS86+AT86</f>
        <v>0</v>
      </c>
      <c r="AV86" s="20">
        <v>0</v>
      </c>
      <c r="AW86" s="20">
        <v>0</v>
      </c>
      <c r="AX86" s="20">
        <v>0</v>
      </c>
      <c r="AY86" s="20">
        <v>0</v>
      </c>
      <c r="AZ86" s="20">
        <f t="shared" ref="AZ86" si="460">AX86+AY86</f>
        <v>0</v>
      </c>
      <c r="BA86" s="20">
        <v>0</v>
      </c>
      <c r="BB86" s="20">
        <v>0</v>
      </c>
      <c r="BC86" s="20">
        <v>0</v>
      </c>
      <c r="BD86" s="20">
        <v>0</v>
      </c>
      <c r="BE86" s="20">
        <f t="shared" ref="BE86" si="461">BC86+BD86</f>
        <v>0</v>
      </c>
      <c r="BF86" s="22">
        <f t="shared" si="442"/>
        <v>10</v>
      </c>
      <c r="BG86" s="22">
        <f t="shared" si="443"/>
        <v>0</v>
      </c>
      <c r="BH86" s="22">
        <f t="shared" si="444"/>
        <v>5</v>
      </c>
      <c r="BI86" s="22">
        <f t="shared" si="445"/>
        <v>3</v>
      </c>
      <c r="BJ86" s="22">
        <f t="shared" si="446"/>
        <v>8</v>
      </c>
      <c r="BK86" s="23">
        <v>2</v>
      </c>
      <c r="BL86" s="22" t="str">
        <f t="shared" si="447"/>
        <v>0</v>
      </c>
      <c r="BM86" s="22" t="str">
        <f t="shared" si="448"/>
        <v>0</v>
      </c>
      <c r="BN86" s="22">
        <f t="shared" si="449"/>
        <v>0</v>
      </c>
      <c r="BO86" s="22">
        <f t="shared" si="450"/>
        <v>5</v>
      </c>
      <c r="BP86" s="22">
        <f t="shared" si="451"/>
        <v>3</v>
      </c>
      <c r="BQ86" s="22">
        <f t="shared" si="452"/>
        <v>8</v>
      </c>
      <c r="BR86" s="22" t="str">
        <f t="shared" si="453"/>
        <v>0</v>
      </c>
      <c r="BS86" s="22" t="str">
        <f t="shared" si="454"/>
        <v>0</v>
      </c>
      <c r="BT86" s="22">
        <f t="shared" si="455"/>
        <v>0</v>
      </c>
    </row>
    <row r="87" spans="1:72" ht="23.25" customHeight="1" x14ac:dyDescent="0.3">
      <c r="A87" s="18"/>
      <c r="B87" s="12" t="s">
        <v>74</v>
      </c>
      <c r="C87" s="20">
        <v>5</v>
      </c>
      <c r="D87" s="20">
        <v>0</v>
      </c>
      <c r="E87" s="20">
        <v>0</v>
      </c>
      <c r="F87" s="20">
        <v>0</v>
      </c>
      <c r="G87" s="20">
        <f t="shared" si="432"/>
        <v>0</v>
      </c>
      <c r="H87" s="20">
        <v>0</v>
      </c>
      <c r="I87" s="20">
        <f>3+1</f>
        <v>4</v>
      </c>
      <c r="J87" s="20">
        <v>1</v>
      </c>
      <c r="K87" s="20">
        <v>0</v>
      </c>
      <c r="L87" s="20">
        <f t="shared" si="456"/>
        <v>1</v>
      </c>
      <c r="M87" s="20">
        <v>5</v>
      </c>
      <c r="N87" s="20">
        <f>3+7+2</f>
        <v>12</v>
      </c>
      <c r="O87" s="20">
        <f>5+1+3</f>
        <v>9</v>
      </c>
      <c r="P87" s="20">
        <v>3</v>
      </c>
      <c r="Q87" s="20">
        <f t="shared" si="433"/>
        <v>12</v>
      </c>
      <c r="R87" s="20">
        <v>10</v>
      </c>
      <c r="S87" s="20">
        <v>12</v>
      </c>
      <c r="T87" s="20">
        <v>1</v>
      </c>
      <c r="U87" s="20">
        <v>5</v>
      </c>
      <c r="V87" s="20">
        <f t="shared" si="434"/>
        <v>6</v>
      </c>
      <c r="W87" s="20">
        <v>10</v>
      </c>
      <c r="X87" s="20">
        <v>7</v>
      </c>
      <c r="Y87" s="20">
        <v>2</v>
      </c>
      <c r="Z87" s="20">
        <v>0</v>
      </c>
      <c r="AA87" s="20">
        <f t="shared" si="435"/>
        <v>2</v>
      </c>
      <c r="AB87" s="20">
        <v>4</v>
      </c>
      <c r="AC87" s="20">
        <v>33</v>
      </c>
      <c r="AD87" s="20">
        <v>0</v>
      </c>
      <c r="AE87" s="20">
        <v>1</v>
      </c>
      <c r="AF87" s="20">
        <f t="shared" si="436"/>
        <v>1</v>
      </c>
      <c r="AG87" s="20">
        <v>1</v>
      </c>
      <c r="AH87" s="20">
        <v>1</v>
      </c>
      <c r="AI87" s="20">
        <v>1</v>
      </c>
      <c r="AJ87" s="20">
        <v>0</v>
      </c>
      <c r="AK87" s="20">
        <f t="shared" si="437"/>
        <v>1</v>
      </c>
      <c r="AL87" s="20">
        <v>0</v>
      </c>
      <c r="AM87" s="20">
        <v>0</v>
      </c>
      <c r="AN87" s="20">
        <v>0</v>
      </c>
      <c r="AO87" s="20">
        <v>0</v>
      </c>
      <c r="AP87" s="20">
        <f t="shared" si="438"/>
        <v>0</v>
      </c>
      <c r="AQ87" s="20">
        <v>0</v>
      </c>
      <c r="AR87" s="20">
        <v>2</v>
      </c>
      <c r="AS87" s="20">
        <v>0</v>
      </c>
      <c r="AT87" s="20">
        <v>0</v>
      </c>
      <c r="AU87" s="20">
        <f t="shared" si="439"/>
        <v>0</v>
      </c>
      <c r="AV87" s="20">
        <v>0</v>
      </c>
      <c r="AW87" s="20">
        <v>0</v>
      </c>
      <c r="AX87" s="20">
        <v>0</v>
      </c>
      <c r="AY87" s="20">
        <v>0</v>
      </c>
      <c r="AZ87" s="20">
        <f t="shared" si="440"/>
        <v>0</v>
      </c>
      <c r="BA87" s="20">
        <v>0</v>
      </c>
      <c r="BB87" s="20">
        <v>0</v>
      </c>
      <c r="BC87" s="20">
        <v>0</v>
      </c>
      <c r="BD87" s="20">
        <v>0</v>
      </c>
      <c r="BE87" s="20">
        <f t="shared" si="441"/>
        <v>0</v>
      </c>
      <c r="BF87" s="22">
        <f t="shared" si="442"/>
        <v>35</v>
      </c>
      <c r="BG87" s="22">
        <f t="shared" si="443"/>
        <v>71</v>
      </c>
      <c r="BH87" s="22">
        <f t="shared" si="444"/>
        <v>14</v>
      </c>
      <c r="BI87" s="22">
        <f t="shared" si="445"/>
        <v>9</v>
      </c>
      <c r="BJ87" s="22">
        <f t="shared" si="446"/>
        <v>23</v>
      </c>
      <c r="BK87" s="23">
        <v>2</v>
      </c>
      <c r="BL87" s="22" t="str">
        <f t="shared" si="447"/>
        <v>0</v>
      </c>
      <c r="BM87" s="22" t="str">
        <f t="shared" si="448"/>
        <v>0</v>
      </c>
      <c r="BN87" s="22">
        <f t="shared" si="449"/>
        <v>0</v>
      </c>
      <c r="BO87" s="22">
        <f t="shared" si="450"/>
        <v>14</v>
      </c>
      <c r="BP87" s="22">
        <f t="shared" si="451"/>
        <v>9</v>
      </c>
      <c r="BQ87" s="22">
        <f t="shared" si="452"/>
        <v>23</v>
      </c>
      <c r="BR87" s="22" t="str">
        <f t="shared" si="453"/>
        <v>0</v>
      </c>
      <c r="BS87" s="22" t="str">
        <f t="shared" si="454"/>
        <v>0</v>
      </c>
      <c r="BT87" s="22">
        <f t="shared" si="455"/>
        <v>0</v>
      </c>
    </row>
    <row r="88" spans="1:72" ht="23.25" customHeight="1" x14ac:dyDescent="0.3">
      <c r="A88" s="18"/>
      <c r="B88" s="12" t="s">
        <v>75</v>
      </c>
      <c r="C88" s="20">
        <v>15</v>
      </c>
      <c r="D88" s="20">
        <v>7</v>
      </c>
      <c r="E88" s="20">
        <v>3</v>
      </c>
      <c r="F88" s="20">
        <v>3</v>
      </c>
      <c r="G88" s="20">
        <f t="shared" si="432"/>
        <v>6</v>
      </c>
      <c r="H88" s="20">
        <v>0</v>
      </c>
      <c r="I88" s="20">
        <v>1</v>
      </c>
      <c r="J88" s="20">
        <v>1</v>
      </c>
      <c r="K88" s="20">
        <v>0</v>
      </c>
      <c r="L88" s="20">
        <f t="shared" si="456"/>
        <v>1</v>
      </c>
      <c r="M88" s="20">
        <v>20</v>
      </c>
      <c r="N88" s="20">
        <v>23</v>
      </c>
      <c r="O88" s="20">
        <f>15+12</f>
        <v>27</v>
      </c>
      <c r="P88" s="20">
        <v>5</v>
      </c>
      <c r="Q88" s="20">
        <f t="shared" si="433"/>
        <v>32</v>
      </c>
      <c r="R88" s="20">
        <v>0</v>
      </c>
      <c r="S88" s="20">
        <v>0</v>
      </c>
      <c r="T88" s="20">
        <v>0</v>
      </c>
      <c r="U88" s="20">
        <v>0</v>
      </c>
      <c r="V88" s="20">
        <f t="shared" si="434"/>
        <v>0</v>
      </c>
      <c r="W88" s="20">
        <v>0</v>
      </c>
      <c r="X88" s="20">
        <v>0</v>
      </c>
      <c r="Y88" s="20">
        <v>0</v>
      </c>
      <c r="Z88" s="20">
        <v>0</v>
      </c>
      <c r="AA88" s="20">
        <f t="shared" si="435"/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f t="shared" si="436"/>
        <v>0</v>
      </c>
      <c r="AG88" s="20">
        <v>0</v>
      </c>
      <c r="AH88" s="20">
        <v>0</v>
      </c>
      <c r="AI88" s="20">
        <v>0</v>
      </c>
      <c r="AJ88" s="20">
        <v>0</v>
      </c>
      <c r="AK88" s="20">
        <f t="shared" si="437"/>
        <v>0</v>
      </c>
      <c r="AL88" s="20">
        <v>0</v>
      </c>
      <c r="AM88" s="20">
        <v>0</v>
      </c>
      <c r="AN88" s="20">
        <v>0</v>
      </c>
      <c r="AO88" s="20">
        <v>0</v>
      </c>
      <c r="AP88" s="20">
        <f t="shared" si="438"/>
        <v>0</v>
      </c>
      <c r="AQ88" s="20">
        <v>0</v>
      </c>
      <c r="AR88" s="20">
        <v>0</v>
      </c>
      <c r="AS88" s="20">
        <v>0</v>
      </c>
      <c r="AT88" s="20">
        <v>0</v>
      </c>
      <c r="AU88" s="20">
        <f t="shared" si="439"/>
        <v>0</v>
      </c>
      <c r="AV88" s="20">
        <v>0</v>
      </c>
      <c r="AW88" s="20">
        <v>4</v>
      </c>
      <c r="AX88" s="20">
        <v>0</v>
      </c>
      <c r="AY88" s="20">
        <v>0</v>
      </c>
      <c r="AZ88" s="20">
        <f t="shared" si="440"/>
        <v>0</v>
      </c>
      <c r="BA88" s="20">
        <v>0</v>
      </c>
      <c r="BB88" s="20">
        <v>0</v>
      </c>
      <c r="BC88" s="20">
        <v>0</v>
      </c>
      <c r="BD88" s="20">
        <v>0</v>
      </c>
      <c r="BE88" s="20">
        <f t="shared" si="441"/>
        <v>0</v>
      </c>
      <c r="BF88" s="22">
        <f t="shared" si="442"/>
        <v>35</v>
      </c>
      <c r="BG88" s="22">
        <f t="shared" si="443"/>
        <v>35</v>
      </c>
      <c r="BH88" s="22">
        <f t="shared" si="444"/>
        <v>31</v>
      </c>
      <c r="BI88" s="22">
        <f t="shared" si="445"/>
        <v>8</v>
      </c>
      <c r="BJ88" s="22">
        <f t="shared" si="446"/>
        <v>39</v>
      </c>
      <c r="BK88" s="23">
        <v>2</v>
      </c>
      <c r="BL88" s="22" t="str">
        <f t="shared" si="447"/>
        <v>0</v>
      </c>
      <c r="BM88" s="22" t="str">
        <f t="shared" si="448"/>
        <v>0</v>
      </c>
      <c r="BN88" s="22">
        <f t="shared" si="449"/>
        <v>0</v>
      </c>
      <c r="BO88" s="22">
        <f t="shared" si="450"/>
        <v>31</v>
      </c>
      <c r="BP88" s="22">
        <f t="shared" si="451"/>
        <v>8</v>
      </c>
      <c r="BQ88" s="22">
        <f t="shared" si="452"/>
        <v>39</v>
      </c>
      <c r="BR88" s="22" t="str">
        <f t="shared" si="453"/>
        <v>0</v>
      </c>
      <c r="BS88" s="22" t="str">
        <f t="shared" si="454"/>
        <v>0</v>
      </c>
      <c r="BT88" s="22">
        <f t="shared" si="455"/>
        <v>0</v>
      </c>
    </row>
    <row r="89" spans="1:72" ht="23.25" customHeight="1" x14ac:dyDescent="0.3">
      <c r="A89" s="18"/>
      <c r="B89" s="12" t="s">
        <v>76</v>
      </c>
      <c r="C89" s="20">
        <v>5</v>
      </c>
      <c r="D89" s="20">
        <v>4</v>
      </c>
      <c r="E89" s="20">
        <v>3</v>
      </c>
      <c r="F89" s="20">
        <v>1</v>
      </c>
      <c r="G89" s="20">
        <f t="shared" si="432"/>
        <v>4</v>
      </c>
      <c r="H89" s="20">
        <v>0</v>
      </c>
      <c r="I89" s="20">
        <v>9</v>
      </c>
      <c r="J89" s="20">
        <v>3</v>
      </c>
      <c r="K89" s="20">
        <v>0</v>
      </c>
      <c r="L89" s="20">
        <f t="shared" si="456"/>
        <v>3</v>
      </c>
      <c r="M89" s="20">
        <v>10</v>
      </c>
      <c r="N89" s="20">
        <f>7+17</f>
        <v>24</v>
      </c>
      <c r="O89" s="20">
        <v>7</v>
      </c>
      <c r="P89" s="20">
        <v>1</v>
      </c>
      <c r="Q89" s="20">
        <f t="shared" si="433"/>
        <v>8</v>
      </c>
      <c r="R89" s="20">
        <v>10</v>
      </c>
      <c r="S89" s="20">
        <v>17</v>
      </c>
      <c r="T89" s="20">
        <v>3</v>
      </c>
      <c r="U89" s="20">
        <v>4</v>
      </c>
      <c r="V89" s="20">
        <f t="shared" si="434"/>
        <v>7</v>
      </c>
      <c r="W89" s="20">
        <v>3</v>
      </c>
      <c r="X89" s="20">
        <v>10</v>
      </c>
      <c r="Y89" s="20">
        <v>4</v>
      </c>
      <c r="Z89" s="20">
        <v>1</v>
      </c>
      <c r="AA89" s="20">
        <f t="shared" si="435"/>
        <v>5</v>
      </c>
      <c r="AB89" s="20">
        <v>1</v>
      </c>
      <c r="AC89" s="20">
        <v>44</v>
      </c>
      <c r="AD89" s="20">
        <v>0</v>
      </c>
      <c r="AE89" s="20">
        <v>1</v>
      </c>
      <c r="AF89" s="20">
        <f t="shared" si="436"/>
        <v>1</v>
      </c>
      <c r="AG89" s="20">
        <v>1</v>
      </c>
      <c r="AH89" s="20">
        <v>3</v>
      </c>
      <c r="AI89" s="20">
        <v>1</v>
      </c>
      <c r="AJ89" s="20">
        <v>1</v>
      </c>
      <c r="AK89" s="20">
        <f t="shared" si="437"/>
        <v>2</v>
      </c>
      <c r="AL89" s="20">
        <v>0</v>
      </c>
      <c r="AM89" s="20">
        <v>0</v>
      </c>
      <c r="AN89" s="20">
        <v>0</v>
      </c>
      <c r="AO89" s="20">
        <v>0</v>
      </c>
      <c r="AP89" s="20">
        <f t="shared" si="438"/>
        <v>0</v>
      </c>
      <c r="AQ89" s="20">
        <v>0</v>
      </c>
      <c r="AR89" s="20">
        <v>0</v>
      </c>
      <c r="AS89" s="20">
        <v>0</v>
      </c>
      <c r="AT89" s="20">
        <v>0</v>
      </c>
      <c r="AU89" s="20">
        <f t="shared" si="439"/>
        <v>0</v>
      </c>
      <c r="AV89" s="20">
        <v>0</v>
      </c>
      <c r="AW89" s="20">
        <v>0</v>
      </c>
      <c r="AX89" s="20">
        <v>0</v>
      </c>
      <c r="AY89" s="20">
        <v>0</v>
      </c>
      <c r="AZ89" s="20">
        <f t="shared" si="440"/>
        <v>0</v>
      </c>
      <c r="BA89" s="20">
        <v>0</v>
      </c>
      <c r="BB89" s="20">
        <v>0</v>
      </c>
      <c r="BC89" s="20">
        <v>0</v>
      </c>
      <c r="BD89" s="20">
        <v>0</v>
      </c>
      <c r="BE89" s="20">
        <f t="shared" si="441"/>
        <v>0</v>
      </c>
      <c r="BF89" s="22">
        <f t="shared" si="442"/>
        <v>30</v>
      </c>
      <c r="BG89" s="22">
        <f t="shared" si="443"/>
        <v>111</v>
      </c>
      <c r="BH89" s="22">
        <f t="shared" si="444"/>
        <v>21</v>
      </c>
      <c r="BI89" s="22">
        <f t="shared" si="445"/>
        <v>9</v>
      </c>
      <c r="BJ89" s="22">
        <f t="shared" si="446"/>
        <v>30</v>
      </c>
      <c r="BK89" s="23">
        <v>2</v>
      </c>
      <c r="BL89" s="22" t="str">
        <f t="shared" si="447"/>
        <v>0</v>
      </c>
      <c r="BM89" s="22" t="str">
        <f t="shared" si="448"/>
        <v>0</v>
      </c>
      <c r="BN89" s="22">
        <f t="shared" si="449"/>
        <v>0</v>
      </c>
      <c r="BO89" s="22">
        <f t="shared" si="450"/>
        <v>21</v>
      </c>
      <c r="BP89" s="22">
        <f t="shared" si="451"/>
        <v>9</v>
      </c>
      <c r="BQ89" s="22">
        <f t="shared" si="452"/>
        <v>30</v>
      </c>
      <c r="BR89" s="22" t="str">
        <f t="shared" si="453"/>
        <v>0</v>
      </c>
      <c r="BS89" s="22" t="str">
        <f t="shared" si="454"/>
        <v>0</v>
      </c>
      <c r="BT89" s="22">
        <f t="shared" si="455"/>
        <v>0</v>
      </c>
    </row>
    <row r="90" spans="1:72" ht="23.25" customHeight="1" x14ac:dyDescent="0.3">
      <c r="A90" s="18"/>
      <c r="B90" s="12" t="s">
        <v>77</v>
      </c>
      <c r="C90" s="20">
        <v>10</v>
      </c>
      <c r="D90" s="20">
        <v>4</v>
      </c>
      <c r="E90" s="20">
        <v>4</v>
      </c>
      <c r="F90" s="20">
        <v>0</v>
      </c>
      <c r="G90" s="20">
        <f t="shared" si="432"/>
        <v>4</v>
      </c>
      <c r="H90" s="20">
        <v>0</v>
      </c>
      <c r="I90" s="20">
        <v>3</v>
      </c>
      <c r="J90" s="20">
        <v>3</v>
      </c>
      <c r="K90" s="20">
        <v>0</v>
      </c>
      <c r="L90" s="20">
        <f t="shared" si="456"/>
        <v>3</v>
      </c>
      <c r="M90" s="20">
        <v>10</v>
      </c>
      <c r="N90" s="20">
        <f>13+35</f>
        <v>48</v>
      </c>
      <c r="O90" s="20">
        <f>11+5+8</f>
        <v>24</v>
      </c>
      <c r="P90" s="20">
        <v>1</v>
      </c>
      <c r="Q90" s="20">
        <f t="shared" ref="Q90" si="462">O90+P90</f>
        <v>25</v>
      </c>
      <c r="R90" s="20">
        <v>0</v>
      </c>
      <c r="S90" s="20">
        <v>0</v>
      </c>
      <c r="T90" s="20">
        <v>0</v>
      </c>
      <c r="U90" s="20">
        <v>0</v>
      </c>
      <c r="V90" s="20">
        <f t="shared" si="434"/>
        <v>0</v>
      </c>
      <c r="W90" s="20">
        <v>0</v>
      </c>
      <c r="X90" s="20">
        <v>0</v>
      </c>
      <c r="Y90" s="20">
        <v>0</v>
      </c>
      <c r="Z90" s="20">
        <v>0</v>
      </c>
      <c r="AA90" s="20">
        <f t="shared" si="435"/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f t="shared" si="436"/>
        <v>0</v>
      </c>
      <c r="AG90" s="20">
        <v>0</v>
      </c>
      <c r="AH90" s="20">
        <v>0</v>
      </c>
      <c r="AI90" s="20">
        <v>0</v>
      </c>
      <c r="AJ90" s="20">
        <v>0</v>
      </c>
      <c r="AK90" s="20">
        <f t="shared" ref="AK90" si="463">AI90+AJ90</f>
        <v>0</v>
      </c>
      <c r="AL90" s="20">
        <v>0</v>
      </c>
      <c r="AM90" s="20">
        <v>0</v>
      </c>
      <c r="AN90" s="20">
        <v>0</v>
      </c>
      <c r="AO90" s="20">
        <v>0</v>
      </c>
      <c r="AP90" s="20">
        <f t="shared" si="438"/>
        <v>0</v>
      </c>
      <c r="AQ90" s="20">
        <v>0</v>
      </c>
      <c r="AR90" s="20">
        <v>2</v>
      </c>
      <c r="AS90" s="20">
        <v>0</v>
      </c>
      <c r="AT90" s="20">
        <v>0</v>
      </c>
      <c r="AU90" s="20">
        <f t="shared" ref="AU90" si="464">AS90+AT90</f>
        <v>0</v>
      </c>
      <c r="AV90" s="20">
        <v>0</v>
      </c>
      <c r="AW90" s="20">
        <v>0</v>
      </c>
      <c r="AX90" s="20">
        <v>0</v>
      </c>
      <c r="AY90" s="20">
        <v>0</v>
      </c>
      <c r="AZ90" s="20">
        <f t="shared" ref="AZ90" si="465">AX90+AY90</f>
        <v>0</v>
      </c>
      <c r="BA90" s="20">
        <v>0</v>
      </c>
      <c r="BB90" s="20">
        <v>0</v>
      </c>
      <c r="BC90" s="20">
        <v>2</v>
      </c>
      <c r="BD90" s="20">
        <v>0</v>
      </c>
      <c r="BE90" s="20">
        <f t="shared" ref="BE90" si="466">BC90+BD90</f>
        <v>2</v>
      </c>
      <c r="BF90" s="22">
        <f t="shared" si="442"/>
        <v>20</v>
      </c>
      <c r="BG90" s="22">
        <f t="shared" si="443"/>
        <v>57</v>
      </c>
      <c r="BH90" s="22">
        <f t="shared" si="444"/>
        <v>33</v>
      </c>
      <c r="BI90" s="22">
        <f t="shared" si="445"/>
        <v>1</v>
      </c>
      <c r="BJ90" s="22">
        <f t="shared" si="446"/>
        <v>34</v>
      </c>
      <c r="BK90" s="23">
        <v>2</v>
      </c>
      <c r="BL90" s="22" t="str">
        <f t="shared" si="447"/>
        <v>0</v>
      </c>
      <c r="BM90" s="22" t="str">
        <f t="shared" si="448"/>
        <v>0</v>
      </c>
      <c r="BN90" s="22">
        <f t="shared" si="449"/>
        <v>0</v>
      </c>
      <c r="BO90" s="22">
        <f t="shared" si="450"/>
        <v>33</v>
      </c>
      <c r="BP90" s="22">
        <f t="shared" si="451"/>
        <v>1</v>
      </c>
      <c r="BQ90" s="22">
        <f t="shared" si="452"/>
        <v>34</v>
      </c>
      <c r="BR90" s="22" t="str">
        <f t="shared" si="453"/>
        <v>0</v>
      </c>
      <c r="BS90" s="22" t="str">
        <f t="shared" si="454"/>
        <v>0</v>
      </c>
      <c r="BT90" s="22">
        <f t="shared" si="455"/>
        <v>0</v>
      </c>
    </row>
    <row r="91" spans="1:72" ht="23.25" customHeight="1" x14ac:dyDescent="0.3">
      <c r="A91" s="18"/>
      <c r="B91" s="12" t="s">
        <v>78</v>
      </c>
      <c r="C91" s="20">
        <v>10</v>
      </c>
      <c r="D91" s="20">
        <v>4</v>
      </c>
      <c r="E91" s="20">
        <v>0</v>
      </c>
      <c r="F91" s="20">
        <v>2</v>
      </c>
      <c r="G91" s="20">
        <f t="shared" si="432"/>
        <v>2</v>
      </c>
      <c r="H91" s="20">
        <v>0</v>
      </c>
      <c r="I91" s="20">
        <v>0</v>
      </c>
      <c r="J91" s="20">
        <v>0</v>
      </c>
      <c r="K91" s="20">
        <v>0</v>
      </c>
      <c r="L91" s="20">
        <f t="shared" si="456"/>
        <v>0</v>
      </c>
      <c r="M91" s="20">
        <v>10</v>
      </c>
      <c r="N91" s="20">
        <v>14</v>
      </c>
      <c r="O91" s="20">
        <v>9</v>
      </c>
      <c r="P91" s="20">
        <v>4</v>
      </c>
      <c r="Q91" s="20">
        <f t="shared" si="433"/>
        <v>13</v>
      </c>
      <c r="R91" s="20">
        <v>0</v>
      </c>
      <c r="S91" s="20">
        <v>0</v>
      </c>
      <c r="T91" s="20">
        <v>0</v>
      </c>
      <c r="U91" s="20">
        <v>0</v>
      </c>
      <c r="V91" s="20">
        <f t="shared" si="434"/>
        <v>0</v>
      </c>
      <c r="W91" s="20">
        <v>0</v>
      </c>
      <c r="X91" s="20">
        <v>0</v>
      </c>
      <c r="Y91" s="20">
        <v>0</v>
      </c>
      <c r="Z91" s="20">
        <v>0</v>
      </c>
      <c r="AA91" s="20">
        <f t="shared" si="435"/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f t="shared" si="436"/>
        <v>0</v>
      </c>
      <c r="AG91" s="20">
        <v>0</v>
      </c>
      <c r="AH91" s="20">
        <v>0</v>
      </c>
      <c r="AI91" s="20">
        <v>0</v>
      </c>
      <c r="AJ91" s="20">
        <v>0</v>
      </c>
      <c r="AK91" s="20">
        <f t="shared" si="437"/>
        <v>0</v>
      </c>
      <c r="AL91" s="20">
        <v>0</v>
      </c>
      <c r="AM91" s="20">
        <v>0</v>
      </c>
      <c r="AN91" s="20">
        <v>0</v>
      </c>
      <c r="AO91" s="20">
        <v>0</v>
      </c>
      <c r="AP91" s="20">
        <f t="shared" si="438"/>
        <v>0</v>
      </c>
      <c r="AQ91" s="20">
        <v>0</v>
      </c>
      <c r="AR91" s="20">
        <v>2</v>
      </c>
      <c r="AS91" s="20">
        <v>0</v>
      </c>
      <c r="AT91" s="20">
        <v>0</v>
      </c>
      <c r="AU91" s="20">
        <f t="shared" si="439"/>
        <v>0</v>
      </c>
      <c r="AV91" s="20">
        <v>0</v>
      </c>
      <c r="AW91" s="20">
        <v>0</v>
      </c>
      <c r="AX91" s="20">
        <v>0</v>
      </c>
      <c r="AY91" s="20">
        <v>0</v>
      </c>
      <c r="AZ91" s="20">
        <f t="shared" si="440"/>
        <v>0</v>
      </c>
      <c r="BA91" s="20">
        <v>0</v>
      </c>
      <c r="BB91" s="20">
        <v>0</v>
      </c>
      <c r="BC91" s="20">
        <v>0</v>
      </c>
      <c r="BD91" s="20">
        <v>0</v>
      </c>
      <c r="BE91" s="20">
        <f t="shared" si="441"/>
        <v>0</v>
      </c>
      <c r="BF91" s="22">
        <f t="shared" si="442"/>
        <v>20</v>
      </c>
      <c r="BG91" s="22">
        <f t="shared" si="443"/>
        <v>20</v>
      </c>
      <c r="BH91" s="22">
        <f t="shared" si="444"/>
        <v>9</v>
      </c>
      <c r="BI91" s="22">
        <f t="shared" si="445"/>
        <v>6</v>
      </c>
      <c r="BJ91" s="22">
        <f t="shared" si="446"/>
        <v>15</v>
      </c>
      <c r="BK91" s="23">
        <v>2</v>
      </c>
      <c r="BL91" s="22" t="str">
        <f t="shared" si="447"/>
        <v>0</v>
      </c>
      <c r="BM91" s="22" t="str">
        <f t="shared" si="448"/>
        <v>0</v>
      </c>
      <c r="BN91" s="22">
        <f t="shared" si="449"/>
        <v>0</v>
      </c>
      <c r="BO91" s="22">
        <f t="shared" si="450"/>
        <v>9</v>
      </c>
      <c r="BP91" s="22">
        <f t="shared" si="451"/>
        <v>6</v>
      </c>
      <c r="BQ91" s="22">
        <f t="shared" si="452"/>
        <v>15</v>
      </c>
      <c r="BR91" s="22" t="str">
        <f t="shared" si="453"/>
        <v>0</v>
      </c>
      <c r="BS91" s="22" t="str">
        <f t="shared" si="454"/>
        <v>0</v>
      </c>
      <c r="BT91" s="22">
        <f t="shared" si="455"/>
        <v>0</v>
      </c>
    </row>
    <row r="92" spans="1:72" s="2" customFormat="1" ht="23.25" customHeight="1" x14ac:dyDescent="0.3">
      <c r="A92" s="4"/>
      <c r="B92" s="21" t="s">
        <v>34</v>
      </c>
      <c r="C92" s="22">
        <f>SUM(C77:C91)</f>
        <v>105</v>
      </c>
      <c r="D92" s="22">
        <f t="shared" ref="D92:BE92" si="467">SUM(D77:D91)</f>
        <v>62</v>
      </c>
      <c r="E92" s="22">
        <f t="shared" si="467"/>
        <v>50</v>
      </c>
      <c r="F92" s="22">
        <f t="shared" si="467"/>
        <v>17</v>
      </c>
      <c r="G92" s="22">
        <f t="shared" si="467"/>
        <v>67</v>
      </c>
      <c r="H92" s="22">
        <f t="shared" si="467"/>
        <v>0</v>
      </c>
      <c r="I92" s="22">
        <f t="shared" si="467"/>
        <v>195</v>
      </c>
      <c r="J92" s="22">
        <f t="shared" si="467"/>
        <v>90</v>
      </c>
      <c r="K92" s="22">
        <f t="shared" si="467"/>
        <v>39</v>
      </c>
      <c r="L92" s="22">
        <f t="shared" si="467"/>
        <v>129</v>
      </c>
      <c r="M92" s="22">
        <f t="shared" si="467"/>
        <v>135</v>
      </c>
      <c r="N92" s="22">
        <f t="shared" si="467"/>
        <v>452</v>
      </c>
      <c r="O92" s="22">
        <f t="shared" si="467"/>
        <v>152</v>
      </c>
      <c r="P92" s="22">
        <f t="shared" si="467"/>
        <v>26</v>
      </c>
      <c r="Q92" s="22">
        <f t="shared" si="467"/>
        <v>178</v>
      </c>
      <c r="R92" s="22">
        <f t="shared" si="467"/>
        <v>290</v>
      </c>
      <c r="S92" s="22">
        <f t="shared" si="467"/>
        <v>330</v>
      </c>
      <c r="T92" s="22">
        <f t="shared" si="467"/>
        <v>88</v>
      </c>
      <c r="U92" s="22">
        <f t="shared" si="467"/>
        <v>97</v>
      </c>
      <c r="V92" s="22">
        <f t="shared" si="467"/>
        <v>185</v>
      </c>
      <c r="W92" s="22">
        <f t="shared" si="467"/>
        <v>233</v>
      </c>
      <c r="X92" s="22">
        <f t="shared" si="467"/>
        <v>197</v>
      </c>
      <c r="Y92" s="22">
        <f t="shared" si="467"/>
        <v>58</v>
      </c>
      <c r="Z92" s="22">
        <f t="shared" si="467"/>
        <v>38</v>
      </c>
      <c r="AA92" s="22">
        <f t="shared" si="467"/>
        <v>96</v>
      </c>
      <c r="AB92" s="22">
        <f t="shared" si="467"/>
        <v>38</v>
      </c>
      <c r="AC92" s="22">
        <f t="shared" si="467"/>
        <v>796</v>
      </c>
      <c r="AD92" s="22">
        <f t="shared" si="467"/>
        <v>146</v>
      </c>
      <c r="AE92" s="22">
        <f t="shared" si="467"/>
        <v>56</v>
      </c>
      <c r="AF92" s="22">
        <f t="shared" si="467"/>
        <v>202</v>
      </c>
      <c r="AG92" s="22">
        <f t="shared" si="467"/>
        <v>24</v>
      </c>
      <c r="AH92" s="22">
        <f t="shared" si="467"/>
        <v>65</v>
      </c>
      <c r="AI92" s="22">
        <f t="shared" si="467"/>
        <v>13</v>
      </c>
      <c r="AJ92" s="22">
        <f t="shared" si="467"/>
        <v>9</v>
      </c>
      <c r="AK92" s="22">
        <f t="shared" si="467"/>
        <v>22</v>
      </c>
      <c r="AL92" s="22">
        <f t="shared" si="467"/>
        <v>0</v>
      </c>
      <c r="AM92" s="22">
        <f t="shared" si="467"/>
        <v>0</v>
      </c>
      <c r="AN92" s="22">
        <f t="shared" si="467"/>
        <v>0</v>
      </c>
      <c r="AO92" s="22">
        <f t="shared" si="467"/>
        <v>0</v>
      </c>
      <c r="AP92" s="22">
        <f t="shared" si="467"/>
        <v>0</v>
      </c>
      <c r="AQ92" s="22">
        <f t="shared" si="467"/>
        <v>0</v>
      </c>
      <c r="AR92" s="22">
        <f t="shared" si="467"/>
        <v>14</v>
      </c>
      <c r="AS92" s="22">
        <f t="shared" si="467"/>
        <v>6</v>
      </c>
      <c r="AT92" s="22">
        <f t="shared" si="467"/>
        <v>6</v>
      </c>
      <c r="AU92" s="22">
        <f t="shared" si="467"/>
        <v>12</v>
      </c>
      <c r="AV92" s="22">
        <f t="shared" si="467"/>
        <v>0</v>
      </c>
      <c r="AW92" s="22">
        <f t="shared" si="467"/>
        <v>4</v>
      </c>
      <c r="AX92" s="22">
        <f t="shared" si="467"/>
        <v>0</v>
      </c>
      <c r="AY92" s="22">
        <f t="shared" si="467"/>
        <v>0</v>
      </c>
      <c r="AZ92" s="22">
        <f t="shared" si="467"/>
        <v>0</v>
      </c>
      <c r="BA92" s="22">
        <f t="shared" si="467"/>
        <v>0</v>
      </c>
      <c r="BB92" s="22">
        <f t="shared" si="467"/>
        <v>0</v>
      </c>
      <c r="BC92" s="22">
        <f t="shared" si="467"/>
        <v>2</v>
      </c>
      <c r="BD92" s="22">
        <f t="shared" si="467"/>
        <v>0</v>
      </c>
      <c r="BE92" s="22">
        <f t="shared" si="467"/>
        <v>2</v>
      </c>
      <c r="BF92" s="22">
        <f t="shared" si="442"/>
        <v>825</v>
      </c>
      <c r="BG92" s="22">
        <f t="shared" si="443"/>
        <v>2115</v>
      </c>
      <c r="BH92" s="22">
        <f t="shared" si="444"/>
        <v>605</v>
      </c>
      <c r="BI92" s="22">
        <f t="shared" si="445"/>
        <v>288</v>
      </c>
      <c r="BJ92" s="22">
        <f t="shared" si="446"/>
        <v>893</v>
      </c>
      <c r="BK92" s="23"/>
      <c r="BL92" s="22">
        <f t="shared" ref="BL92:BQ92" si="468">SUM(BL77:BL91)</f>
        <v>0</v>
      </c>
      <c r="BM92" s="22">
        <f t="shared" si="468"/>
        <v>0</v>
      </c>
      <c r="BN92" s="22">
        <f t="shared" si="468"/>
        <v>0</v>
      </c>
      <c r="BO92" s="22">
        <f t="shared" si="468"/>
        <v>605</v>
      </c>
      <c r="BP92" s="22">
        <f t="shared" si="468"/>
        <v>288</v>
      </c>
      <c r="BQ92" s="22">
        <f t="shared" si="468"/>
        <v>893</v>
      </c>
      <c r="BR92" s="22">
        <f t="shared" ref="BR92:BT92" si="469">SUM(BR77:BR91)</f>
        <v>0</v>
      </c>
      <c r="BS92" s="22">
        <f t="shared" si="469"/>
        <v>0</v>
      </c>
      <c r="BT92" s="22">
        <f t="shared" si="469"/>
        <v>0</v>
      </c>
    </row>
    <row r="93" spans="1:72" s="2" customFormat="1" ht="23.25" customHeight="1" x14ac:dyDescent="0.3">
      <c r="A93" s="4"/>
      <c r="B93" s="87" t="s">
        <v>79</v>
      </c>
      <c r="C93" s="22"/>
      <c r="D93" s="22"/>
      <c r="E93" s="22"/>
      <c r="F93" s="22"/>
      <c r="G93" s="22"/>
      <c r="H93" s="22"/>
      <c r="I93" s="22"/>
      <c r="J93" s="22"/>
      <c r="K93" s="22"/>
      <c r="L93" s="22"/>
      <c r="M93" s="22"/>
      <c r="N93" s="22"/>
      <c r="O93" s="22"/>
      <c r="P93" s="22"/>
      <c r="Q93" s="22"/>
      <c r="R93" s="22"/>
      <c r="S93" s="22"/>
      <c r="T93" s="22"/>
      <c r="U93" s="22"/>
      <c r="V93" s="22"/>
      <c r="W93" s="22"/>
      <c r="X93" s="22"/>
      <c r="Y93" s="22"/>
      <c r="Z93" s="22"/>
      <c r="AA93" s="22"/>
      <c r="AB93" s="22"/>
      <c r="AC93" s="22"/>
      <c r="AD93" s="22"/>
      <c r="AE93" s="22"/>
      <c r="AF93" s="22"/>
      <c r="AG93" s="22"/>
      <c r="AH93" s="22"/>
      <c r="AI93" s="22"/>
      <c r="AJ93" s="22"/>
      <c r="AK93" s="22"/>
      <c r="AL93" s="22"/>
      <c r="AM93" s="22"/>
      <c r="AN93" s="22"/>
      <c r="AO93" s="22"/>
      <c r="AP93" s="22"/>
      <c r="AQ93" s="22"/>
      <c r="AR93" s="22"/>
      <c r="AS93" s="22"/>
      <c r="AT93" s="22"/>
      <c r="AU93" s="22"/>
      <c r="AV93" s="22"/>
      <c r="AW93" s="22"/>
      <c r="AX93" s="22"/>
      <c r="AY93" s="22"/>
      <c r="AZ93" s="22"/>
      <c r="BA93" s="22"/>
      <c r="BB93" s="22"/>
      <c r="BC93" s="22"/>
      <c r="BD93" s="22"/>
      <c r="BE93" s="22"/>
      <c r="BF93" s="22"/>
      <c r="BG93" s="22"/>
      <c r="BH93" s="22"/>
      <c r="BI93" s="22"/>
      <c r="BJ93" s="22"/>
      <c r="BK93" s="23"/>
      <c r="BL93" s="22"/>
      <c r="BM93" s="22"/>
      <c r="BN93" s="22"/>
      <c r="BO93" s="22"/>
      <c r="BP93" s="22"/>
      <c r="BQ93" s="22"/>
      <c r="BR93" s="22"/>
      <c r="BS93" s="22"/>
      <c r="BT93" s="22"/>
    </row>
    <row r="94" spans="1:72" s="2" customFormat="1" ht="23.25" customHeight="1" x14ac:dyDescent="0.3">
      <c r="A94" s="4"/>
      <c r="B94" s="88" t="s">
        <v>80</v>
      </c>
      <c r="C94" s="20">
        <v>20</v>
      </c>
      <c r="D94" s="20">
        <v>14</v>
      </c>
      <c r="E94" s="20">
        <f>9+18</f>
        <v>27</v>
      </c>
      <c r="F94" s="20">
        <f>1+1</f>
        <v>2</v>
      </c>
      <c r="G94" s="20">
        <f>SUM(E94:F94)</f>
        <v>29</v>
      </c>
      <c r="H94" s="20">
        <v>0</v>
      </c>
      <c r="I94" s="20">
        <v>3</v>
      </c>
      <c r="J94" s="20">
        <v>3</v>
      </c>
      <c r="K94" s="20">
        <v>0</v>
      </c>
      <c r="L94" s="20">
        <f>SUM(J94:K94)</f>
        <v>3</v>
      </c>
      <c r="M94" s="20">
        <v>15</v>
      </c>
      <c r="N94" s="20">
        <v>75</v>
      </c>
      <c r="O94" s="20">
        <v>21</v>
      </c>
      <c r="P94" s="20">
        <v>1</v>
      </c>
      <c r="Q94" s="20">
        <f t="shared" ref="Q94" si="470">O94+P94</f>
        <v>22</v>
      </c>
      <c r="R94" s="20">
        <v>0</v>
      </c>
      <c r="S94" s="20">
        <v>0</v>
      </c>
      <c r="T94" s="20">
        <v>0</v>
      </c>
      <c r="U94" s="20">
        <v>0</v>
      </c>
      <c r="V94" s="20">
        <f t="shared" ref="V94" si="471">T94+U94</f>
        <v>0</v>
      </c>
      <c r="W94" s="20">
        <v>0</v>
      </c>
      <c r="X94" s="20">
        <v>0</v>
      </c>
      <c r="Y94" s="20">
        <v>0</v>
      </c>
      <c r="Z94" s="20">
        <v>0</v>
      </c>
      <c r="AA94" s="20">
        <f t="shared" ref="AA94" si="472">Y94+Z94</f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f t="shared" ref="AF94" si="473">AD94+AE94</f>
        <v>0</v>
      </c>
      <c r="AG94" s="20">
        <v>0</v>
      </c>
      <c r="AH94" s="20">
        <v>0</v>
      </c>
      <c r="AI94" s="20">
        <v>0</v>
      </c>
      <c r="AJ94" s="20">
        <v>0</v>
      </c>
      <c r="AK94" s="20">
        <f t="shared" ref="AK94" si="474">AI94+AJ94</f>
        <v>0</v>
      </c>
      <c r="AL94" s="20">
        <v>0</v>
      </c>
      <c r="AM94" s="20">
        <v>0</v>
      </c>
      <c r="AN94" s="20">
        <v>0</v>
      </c>
      <c r="AO94" s="20">
        <v>0</v>
      </c>
      <c r="AP94" s="20">
        <f t="shared" ref="AP94" si="475">AN94+AO94</f>
        <v>0</v>
      </c>
      <c r="AQ94" s="20">
        <v>0</v>
      </c>
      <c r="AR94" s="20">
        <v>1</v>
      </c>
      <c r="AS94" s="20">
        <v>0</v>
      </c>
      <c r="AT94" s="20">
        <v>0</v>
      </c>
      <c r="AU94" s="20">
        <f t="shared" ref="AU94" si="476">AS94+AT94</f>
        <v>0</v>
      </c>
      <c r="AV94" s="20">
        <v>0</v>
      </c>
      <c r="AW94" s="20">
        <v>0</v>
      </c>
      <c r="AX94" s="20">
        <v>0</v>
      </c>
      <c r="AY94" s="20">
        <v>0</v>
      </c>
      <c r="AZ94" s="20">
        <f t="shared" ref="AZ94" si="477">AX94+AY94</f>
        <v>0</v>
      </c>
      <c r="BA94" s="20">
        <v>0</v>
      </c>
      <c r="BB94" s="20">
        <v>0</v>
      </c>
      <c r="BC94" s="20">
        <v>0</v>
      </c>
      <c r="BD94" s="20">
        <v>0</v>
      </c>
      <c r="BE94" s="20">
        <f t="shared" ref="BE94" si="478">BC94+BD94</f>
        <v>0</v>
      </c>
      <c r="BF94" s="22">
        <f t="shared" ref="BF94:BF95" si="479">C94+M94+R94+W94+AB94+AG94+AL94+AQ94+AV94+BA94+H94</f>
        <v>35</v>
      </c>
      <c r="BG94" s="22">
        <f t="shared" ref="BG94:BG95" si="480">D94+N94+S94+X94+AC94+AH94+AM94+AR94+AW94+BB94+I94</f>
        <v>93</v>
      </c>
      <c r="BH94" s="22">
        <f t="shared" ref="BH94:BH95" si="481">E94+O94+T94+Y94+AD94+AI94+AN94+AS94+AX94+BC94+J94</f>
        <v>51</v>
      </c>
      <c r="BI94" s="22">
        <f t="shared" ref="BI94:BI95" si="482">F94+P94+U94+Z94+AE94+AJ94+AO94+AT94+AY94+BD94+K94</f>
        <v>3</v>
      </c>
      <c r="BJ94" s="22">
        <f t="shared" ref="BJ94:BJ95" si="483">G94+Q94+V94+AA94+AF94+AK94+AP94+AU94+AZ94+BE94+L94</f>
        <v>54</v>
      </c>
      <c r="BK94" s="23">
        <v>2</v>
      </c>
      <c r="BL94" s="22" t="str">
        <f>IF(BK94=1,BH94,"0")</f>
        <v>0</v>
      </c>
      <c r="BM94" s="22" t="str">
        <f>IF(BK94=1,BI94,"0")</f>
        <v>0</v>
      </c>
      <c r="BN94" s="22">
        <f>BL94+BM94</f>
        <v>0</v>
      </c>
      <c r="BO94" s="22">
        <f>IF(BK94=2,BH94,"0")</f>
        <v>51</v>
      </c>
      <c r="BP94" s="22">
        <f>IF(BK94=2,BI94,"0")</f>
        <v>3</v>
      </c>
      <c r="BQ94" s="22">
        <f>BO94+BP94</f>
        <v>54</v>
      </c>
      <c r="BR94" s="22" t="str">
        <f>IF(BN94=2,BK94,"0")</f>
        <v>0</v>
      </c>
      <c r="BS94" s="22" t="str">
        <f>IF(BN94=2,BL94,"0")</f>
        <v>0</v>
      </c>
      <c r="BT94" s="22">
        <f>BR94+BS94</f>
        <v>0</v>
      </c>
    </row>
    <row r="95" spans="1:72" s="2" customFormat="1" ht="23.25" customHeight="1" x14ac:dyDescent="0.3">
      <c r="A95" s="4"/>
      <c r="B95" s="89" t="s">
        <v>34</v>
      </c>
      <c r="C95" s="22">
        <f>SUM(C94)</f>
        <v>20</v>
      </c>
      <c r="D95" s="22">
        <f>SUM(D94)</f>
        <v>14</v>
      </c>
      <c r="E95" s="22">
        <f t="shared" ref="E95:BE95" si="484">SUM(E94)</f>
        <v>27</v>
      </c>
      <c r="F95" s="22">
        <f t="shared" si="484"/>
        <v>2</v>
      </c>
      <c r="G95" s="22">
        <f t="shared" si="484"/>
        <v>29</v>
      </c>
      <c r="H95" s="22">
        <f>SUM(H94)</f>
        <v>0</v>
      </c>
      <c r="I95" s="22">
        <f t="shared" ref="I95:L95" si="485">SUM(I94)</f>
        <v>3</v>
      </c>
      <c r="J95" s="22">
        <f t="shared" si="485"/>
        <v>3</v>
      </c>
      <c r="K95" s="22">
        <f t="shared" si="485"/>
        <v>0</v>
      </c>
      <c r="L95" s="22">
        <f t="shared" si="485"/>
        <v>3</v>
      </c>
      <c r="M95" s="22">
        <f t="shared" ref="M95:Q95" si="486">SUM(M94)</f>
        <v>15</v>
      </c>
      <c r="N95" s="22">
        <f t="shared" si="486"/>
        <v>75</v>
      </c>
      <c r="O95" s="22">
        <f t="shared" si="486"/>
        <v>21</v>
      </c>
      <c r="P95" s="22">
        <f t="shared" si="486"/>
        <v>1</v>
      </c>
      <c r="Q95" s="22">
        <f t="shared" si="486"/>
        <v>22</v>
      </c>
      <c r="R95" s="22">
        <f t="shared" si="484"/>
        <v>0</v>
      </c>
      <c r="S95" s="22">
        <f t="shared" si="484"/>
        <v>0</v>
      </c>
      <c r="T95" s="22">
        <f t="shared" si="484"/>
        <v>0</v>
      </c>
      <c r="U95" s="22">
        <f t="shared" si="484"/>
        <v>0</v>
      </c>
      <c r="V95" s="22">
        <f t="shared" si="484"/>
        <v>0</v>
      </c>
      <c r="W95" s="22">
        <f t="shared" si="484"/>
        <v>0</v>
      </c>
      <c r="X95" s="22">
        <f t="shared" si="484"/>
        <v>0</v>
      </c>
      <c r="Y95" s="22">
        <f t="shared" si="484"/>
        <v>0</v>
      </c>
      <c r="Z95" s="22">
        <f t="shared" si="484"/>
        <v>0</v>
      </c>
      <c r="AA95" s="22">
        <f t="shared" si="484"/>
        <v>0</v>
      </c>
      <c r="AB95" s="22">
        <f t="shared" si="484"/>
        <v>0</v>
      </c>
      <c r="AC95" s="22">
        <f t="shared" si="484"/>
        <v>0</v>
      </c>
      <c r="AD95" s="22">
        <f t="shared" si="484"/>
        <v>0</v>
      </c>
      <c r="AE95" s="22">
        <f t="shared" si="484"/>
        <v>0</v>
      </c>
      <c r="AF95" s="22">
        <f t="shared" si="484"/>
        <v>0</v>
      </c>
      <c r="AG95" s="22">
        <f t="shared" ref="AG95:AK95" si="487">SUM(AG94)</f>
        <v>0</v>
      </c>
      <c r="AH95" s="22">
        <f t="shared" si="487"/>
        <v>0</v>
      </c>
      <c r="AI95" s="22">
        <f t="shared" si="487"/>
        <v>0</v>
      </c>
      <c r="AJ95" s="22">
        <f t="shared" si="487"/>
        <v>0</v>
      </c>
      <c r="AK95" s="22">
        <f t="shared" si="487"/>
        <v>0</v>
      </c>
      <c r="AL95" s="22">
        <f t="shared" si="484"/>
        <v>0</v>
      </c>
      <c r="AM95" s="22">
        <f t="shared" si="484"/>
        <v>0</v>
      </c>
      <c r="AN95" s="22">
        <f t="shared" si="484"/>
        <v>0</v>
      </c>
      <c r="AO95" s="22">
        <f t="shared" si="484"/>
        <v>0</v>
      </c>
      <c r="AP95" s="22">
        <f t="shared" si="484"/>
        <v>0</v>
      </c>
      <c r="AQ95" s="22">
        <f t="shared" ref="AQ95:AU95" si="488">SUM(AQ94)</f>
        <v>0</v>
      </c>
      <c r="AR95" s="22">
        <f t="shared" si="488"/>
        <v>1</v>
      </c>
      <c r="AS95" s="22">
        <f t="shared" si="488"/>
        <v>0</v>
      </c>
      <c r="AT95" s="22">
        <f t="shared" si="488"/>
        <v>0</v>
      </c>
      <c r="AU95" s="22">
        <f t="shared" si="488"/>
        <v>0</v>
      </c>
      <c r="AV95" s="22">
        <f t="shared" ref="AV95:AZ95" si="489">SUM(AV94)</f>
        <v>0</v>
      </c>
      <c r="AW95" s="22">
        <f t="shared" si="489"/>
        <v>0</v>
      </c>
      <c r="AX95" s="22">
        <f t="shared" si="489"/>
        <v>0</v>
      </c>
      <c r="AY95" s="22">
        <f t="shared" si="489"/>
        <v>0</v>
      </c>
      <c r="AZ95" s="22">
        <f t="shared" si="489"/>
        <v>0</v>
      </c>
      <c r="BA95" s="22">
        <f t="shared" si="484"/>
        <v>0</v>
      </c>
      <c r="BB95" s="22">
        <f t="shared" si="484"/>
        <v>0</v>
      </c>
      <c r="BC95" s="22">
        <f t="shared" si="484"/>
        <v>0</v>
      </c>
      <c r="BD95" s="22">
        <f t="shared" si="484"/>
        <v>0</v>
      </c>
      <c r="BE95" s="22">
        <f t="shared" si="484"/>
        <v>0</v>
      </c>
      <c r="BF95" s="22">
        <f t="shared" si="479"/>
        <v>35</v>
      </c>
      <c r="BG95" s="22">
        <f t="shared" si="480"/>
        <v>93</v>
      </c>
      <c r="BH95" s="22">
        <f t="shared" si="481"/>
        <v>51</v>
      </c>
      <c r="BI95" s="22">
        <f t="shared" si="482"/>
        <v>3</v>
      </c>
      <c r="BJ95" s="22">
        <f t="shared" si="483"/>
        <v>54</v>
      </c>
      <c r="BK95" s="22">
        <f t="shared" ref="BK95:BQ95" si="490">SUM(BK94)</f>
        <v>2</v>
      </c>
      <c r="BL95" s="22">
        <f t="shared" si="490"/>
        <v>0</v>
      </c>
      <c r="BM95" s="22">
        <f t="shared" si="490"/>
        <v>0</v>
      </c>
      <c r="BN95" s="22">
        <f t="shared" si="490"/>
        <v>0</v>
      </c>
      <c r="BO95" s="22">
        <f t="shared" si="490"/>
        <v>51</v>
      </c>
      <c r="BP95" s="22">
        <f t="shared" si="490"/>
        <v>3</v>
      </c>
      <c r="BQ95" s="22">
        <f t="shared" si="490"/>
        <v>54</v>
      </c>
      <c r="BR95" s="22">
        <f t="shared" ref="BR95:BT95" si="491">SUM(BR94)</f>
        <v>0</v>
      </c>
      <c r="BS95" s="22">
        <f t="shared" si="491"/>
        <v>0</v>
      </c>
      <c r="BT95" s="22">
        <f t="shared" si="491"/>
        <v>0</v>
      </c>
    </row>
    <row r="96" spans="1:72" s="31" customFormat="1" ht="23.25" customHeight="1" x14ac:dyDescent="0.2">
      <c r="A96" s="29"/>
      <c r="B96" s="80" t="s">
        <v>59</v>
      </c>
      <c r="C96" s="115"/>
      <c r="D96" s="115"/>
      <c r="E96" s="115"/>
      <c r="F96" s="115"/>
      <c r="G96" s="20"/>
      <c r="H96" s="20"/>
      <c r="I96" s="20"/>
      <c r="J96" s="20"/>
      <c r="K96" s="20"/>
      <c r="L96" s="20"/>
      <c r="M96" s="20"/>
      <c r="N96" s="20"/>
      <c r="O96" s="20"/>
      <c r="P96" s="20"/>
      <c r="Q96" s="20"/>
      <c r="R96" s="115"/>
      <c r="S96" s="115"/>
      <c r="T96" s="57"/>
      <c r="U96" s="57"/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20"/>
      <c r="AH96" s="20"/>
      <c r="AI96" s="20"/>
      <c r="AJ96" s="20"/>
      <c r="AK96" s="20"/>
      <c r="AL96" s="115"/>
      <c r="AM96" s="115"/>
      <c r="AN96" s="115"/>
      <c r="AO96" s="115"/>
      <c r="AP96" s="20"/>
      <c r="AQ96" s="20"/>
      <c r="AR96" s="20"/>
      <c r="AS96" s="20"/>
      <c r="AT96" s="20"/>
      <c r="AU96" s="20"/>
      <c r="AV96" s="20"/>
      <c r="AW96" s="20"/>
      <c r="AX96" s="20"/>
      <c r="AY96" s="20"/>
      <c r="AZ96" s="20"/>
      <c r="BA96" s="20"/>
      <c r="BB96" s="20"/>
      <c r="BC96" s="20"/>
      <c r="BD96" s="20"/>
      <c r="BE96" s="20"/>
      <c r="BF96" s="20"/>
      <c r="BG96" s="20"/>
      <c r="BH96" s="20"/>
      <c r="BI96" s="20"/>
      <c r="BJ96" s="20"/>
      <c r="BK96" s="114"/>
      <c r="BL96" s="20"/>
      <c r="BM96" s="20"/>
      <c r="BN96" s="20"/>
      <c r="BO96" s="20"/>
      <c r="BP96" s="20"/>
      <c r="BQ96" s="20"/>
      <c r="BR96" s="20"/>
      <c r="BS96" s="20"/>
      <c r="BT96" s="20"/>
    </row>
    <row r="97" spans="1:72" s="31" customFormat="1" ht="23.25" customHeight="1" x14ac:dyDescent="0.2">
      <c r="A97" s="46"/>
      <c r="B97" s="47" t="s">
        <v>42</v>
      </c>
      <c r="C97" s="20">
        <v>10</v>
      </c>
      <c r="D97" s="20">
        <v>13</v>
      </c>
      <c r="E97" s="20">
        <v>3</v>
      </c>
      <c r="F97" s="20">
        <v>5</v>
      </c>
      <c r="G97" s="20">
        <f t="shared" ref="G97:G105" si="492">E97+F97</f>
        <v>8</v>
      </c>
      <c r="H97" s="20">
        <v>0</v>
      </c>
      <c r="I97" s="20">
        <v>0</v>
      </c>
      <c r="J97" s="20">
        <v>0</v>
      </c>
      <c r="K97" s="20">
        <v>0</v>
      </c>
      <c r="L97" s="20">
        <f>SUM(J97:K97)</f>
        <v>0</v>
      </c>
      <c r="M97" s="20">
        <v>25</v>
      </c>
      <c r="N97" s="20">
        <v>75</v>
      </c>
      <c r="O97" s="20">
        <v>21</v>
      </c>
      <c r="P97" s="20">
        <v>2</v>
      </c>
      <c r="Q97" s="20">
        <f t="shared" ref="Q97:Q105" si="493">O97+P97</f>
        <v>23</v>
      </c>
      <c r="R97" s="20">
        <v>0</v>
      </c>
      <c r="S97" s="20">
        <v>0</v>
      </c>
      <c r="T97" s="20">
        <v>0</v>
      </c>
      <c r="U97" s="20">
        <v>0</v>
      </c>
      <c r="V97" s="20">
        <f t="shared" ref="V97:V105" si="494">T97+U97</f>
        <v>0</v>
      </c>
      <c r="W97" s="20">
        <v>0</v>
      </c>
      <c r="X97" s="20">
        <v>0</v>
      </c>
      <c r="Y97" s="20">
        <v>0</v>
      </c>
      <c r="Z97" s="20">
        <v>0</v>
      </c>
      <c r="AA97" s="20">
        <f t="shared" ref="AA97:AA105" si="495">Y97+Z97</f>
        <v>0</v>
      </c>
      <c r="AB97" s="20">
        <v>0</v>
      </c>
      <c r="AC97" s="20">
        <v>0</v>
      </c>
      <c r="AD97" s="20">
        <v>0</v>
      </c>
      <c r="AE97" s="20">
        <v>0</v>
      </c>
      <c r="AF97" s="20">
        <f t="shared" ref="AF97:AF105" si="496">AD97+AE97</f>
        <v>0</v>
      </c>
      <c r="AG97" s="20">
        <v>0</v>
      </c>
      <c r="AH97" s="20">
        <v>0</v>
      </c>
      <c r="AI97" s="20">
        <v>0</v>
      </c>
      <c r="AJ97" s="20">
        <v>0</v>
      </c>
      <c r="AK97" s="20">
        <f t="shared" ref="AK97:AK105" si="497">AI97+AJ97</f>
        <v>0</v>
      </c>
      <c r="AL97" s="20">
        <v>0</v>
      </c>
      <c r="AM97" s="20">
        <v>0</v>
      </c>
      <c r="AN97" s="20">
        <v>0</v>
      </c>
      <c r="AO97" s="20">
        <v>0</v>
      </c>
      <c r="AP97" s="20">
        <f t="shared" ref="AP97:AP105" si="498">AN97+AO97</f>
        <v>0</v>
      </c>
      <c r="AQ97" s="20">
        <v>0</v>
      </c>
      <c r="AR97" s="20">
        <v>0</v>
      </c>
      <c r="AS97" s="20">
        <v>0</v>
      </c>
      <c r="AT97" s="20">
        <v>0</v>
      </c>
      <c r="AU97" s="20">
        <f t="shared" ref="AU97:AU105" si="499">AS97+AT97</f>
        <v>0</v>
      </c>
      <c r="AV97" s="20">
        <v>0</v>
      </c>
      <c r="AW97" s="20">
        <v>0</v>
      </c>
      <c r="AX97" s="20">
        <v>0</v>
      </c>
      <c r="AY97" s="20">
        <v>0</v>
      </c>
      <c r="AZ97" s="20">
        <f t="shared" ref="AZ97:AZ105" si="500">AX97+AY97</f>
        <v>0</v>
      </c>
      <c r="BA97" s="20">
        <v>0</v>
      </c>
      <c r="BB97" s="20">
        <v>0</v>
      </c>
      <c r="BC97" s="20">
        <v>0</v>
      </c>
      <c r="BD97" s="20">
        <v>0</v>
      </c>
      <c r="BE97" s="20">
        <f t="shared" ref="BE97:BE105" si="501">BC97+BD97</f>
        <v>0</v>
      </c>
      <c r="BF97" s="22">
        <f t="shared" ref="BF97:BF107" si="502">C97+M97+R97+W97+AB97+AG97+AL97+AQ97+AV97+BA97+H97</f>
        <v>35</v>
      </c>
      <c r="BG97" s="22">
        <f t="shared" ref="BG97:BG107" si="503">D97+N97+S97+X97+AC97+AH97+AM97+AR97+AW97+BB97+I97</f>
        <v>88</v>
      </c>
      <c r="BH97" s="22">
        <f t="shared" ref="BH97:BH107" si="504">E97+O97+T97+Y97+AD97+AI97+AN97+AS97+AX97+BC97+J97</f>
        <v>24</v>
      </c>
      <c r="BI97" s="22">
        <f t="shared" ref="BI97:BI107" si="505">F97+P97+U97+Z97+AE97+AJ97+AO97+AT97+AY97+BD97+K97</f>
        <v>7</v>
      </c>
      <c r="BJ97" s="22">
        <f t="shared" ref="BJ97:BJ107" si="506">G97+Q97+V97+AA97+AF97+AK97+AP97+AU97+AZ97+BE97+L97</f>
        <v>31</v>
      </c>
      <c r="BK97" s="23">
        <v>2</v>
      </c>
      <c r="BL97" s="22" t="str">
        <f t="shared" ref="BL97:BL105" si="507">IF(BK97=1,BH97,"0")</f>
        <v>0</v>
      </c>
      <c r="BM97" s="22" t="str">
        <f t="shared" ref="BM97:BM105" si="508">IF(BK97=1,BI97,"0")</f>
        <v>0</v>
      </c>
      <c r="BN97" s="22">
        <f t="shared" ref="BN97:BN105" si="509">BL97+BM97</f>
        <v>0</v>
      </c>
      <c r="BO97" s="22">
        <f t="shared" ref="BO97:BO105" si="510">IF(BK97=2,BH97,"0")</f>
        <v>24</v>
      </c>
      <c r="BP97" s="22">
        <f t="shared" ref="BP97:BP105" si="511">IF(BK97=2,BI97,"0")</f>
        <v>7</v>
      </c>
      <c r="BQ97" s="22">
        <f t="shared" ref="BQ97:BQ105" si="512">BO97+BP97</f>
        <v>31</v>
      </c>
      <c r="BR97" s="22" t="str">
        <f t="shared" ref="BR97:BR105" si="513">IF(BN97=2,BK97,"0")</f>
        <v>0</v>
      </c>
      <c r="BS97" s="22" t="str">
        <f t="shared" ref="BS97:BS105" si="514">IF(BN97=2,BL97,"0")</f>
        <v>0</v>
      </c>
      <c r="BT97" s="22">
        <f t="shared" ref="BT97:BT105" si="515">BR97+BS97</f>
        <v>0</v>
      </c>
    </row>
    <row r="98" spans="1:72" s="31" customFormat="1" ht="23.25" customHeight="1" x14ac:dyDescent="0.2">
      <c r="A98" s="29"/>
      <c r="B98" s="12" t="s">
        <v>81</v>
      </c>
      <c r="C98" s="20">
        <v>35</v>
      </c>
      <c r="D98" s="20">
        <v>11</v>
      </c>
      <c r="E98" s="20">
        <v>6</v>
      </c>
      <c r="F98" s="20">
        <v>0</v>
      </c>
      <c r="G98" s="20">
        <f t="shared" si="492"/>
        <v>6</v>
      </c>
      <c r="H98" s="20">
        <v>0</v>
      </c>
      <c r="I98" s="20">
        <v>20</v>
      </c>
      <c r="J98" s="20">
        <v>15</v>
      </c>
      <c r="K98" s="20">
        <v>1</v>
      </c>
      <c r="L98" s="20">
        <f t="shared" ref="L98:L105" si="516">SUM(J98:K98)</f>
        <v>16</v>
      </c>
      <c r="M98" s="20">
        <v>35</v>
      </c>
      <c r="N98" s="20">
        <v>164</v>
      </c>
      <c r="O98" s="20">
        <v>52</v>
      </c>
      <c r="P98" s="20">
        <v>1</v>
      </c>
      <c r="Q98" s="20">
        <f t="shared" si="493"/>
        <v>53</v>
      </c>
      <c r="R98" s="20">
        <v>0</v>
      </c>
      <c r="S98" s="20">
        <v>0</v>
      </c>
      <c r="T98" s="20">
        <v>0</v>
      </c>
      <c r="U98" s="20">
        <v>0</v>
      </c>
      <c r="V98" s="20">
        <f t="shared" si="494"/>
        <v>0</v>
      </c>
      <c r="W98" s="20">
        <v>0</v>
      </c>
      <c r="X98" s="20">
        <v>0</v>
      </c>
      <c r="Y98" s="20">
        <v>0</v>
      </c>
      <c r="Z98" s="20">
        <v>0</v>
      </c>
      <c r="AA98" s="20">
        <f t="shared" si="495"/>
        <v>0</v>
      </c>
      <c r="AB98" s="20">
        <v>0</v>
      </c>
      <c r="AC98" s="20">
        <v>0</v>
      </c>
      <c r="AD98" s="20">
        <v>0</v>
      </c>
      <c r="AE98" s="20">
        <v>0</v>
      </c>
      <c r="AF98" s="20">
        <f t="shared" si="496"/>
        <v>0</v>
      </c>
      <c r="AG98" s="20">
        <v>0</v>
      </c>
      <c r="AH98" s="20">
        <v>0</v>
      </c>
      <c r="AI98" s="20">
        <v>0</v>
      </c>
      <c r="AJ98" s="20">
        <v>0</v>
      </c>
      <c r="AK98" s="20">
        <f t="shared" si="497"/>
        <v>0</v>
      </c>
      <c r="AL98" s="20">
        <v>0</v>
      </c>
      <c r="AM98" s="20">
        <v>0</v>
      </c>
      <c r="AN98" s="20">
        <v>0</v>
      </c>
      <c r="AO98" s="20">
        <v>0</v>
      </c>
      <c r="AP98" s="20">
        <f t="shared" si="498"/>
        <v>0</v>
      </c>
      <c r="AQ98" s="20">
        <v>0</v>
      </c>
      <c r="AR98" s="20">
        <v>3</v>
      </c>
      <c r="AS98" s="20">
        <v>0</v>
      </c>
      <c r="AT98" s="20">
        <v>0</v>
      </c>
      <c r="AU98" s="20">
        <f t="shared" si="499"/>
        <v>0</v>
      </c>
      <c r="AV98" s="20">
        <v>0</v>
      </c>
      <c r="AW98" s="20">
        <v>0</v>
      </c>
      <c r="AX98" s="20">
        <v>0</v>
      </c>
      <c r="AY98" s="20">
        <v>0</v>
      </c>
      <c r="AZ98" s="20">
        <f t="shared" si="500"/>
        <v>0</v>
      </c>
      <c r="BA98" s="20">
        <v>0</v>
      </c>
      <c r="BB98" s="20">
        <v>0</v>
      </c>
      <c r="BC98" s="20">
        <v>0</v>
      </c>
      <c r="BD98" s="20">
        <v>0</v>
      </c>
      <c r="BE98" s="20">
        <f t="shared" si="501"/>
        <v>0</v>
      </c>
      <c r="BF98" s="22">
        <f t="shared" si="502"/>
        <v>70</v>
      </c>
      <c r="BG98" s="22">
        <f t="shared" si="503"/>
        <v>198</v>
      </c>
      <c r="BH98" s="22">
        <f t="shared" si="504"/>
        <v>73</v>
      </c>
      <c r="BI98" s="22">
        <f t="shared" si="505"/>
        <v>2</v>
      </c>
      <c r="BJ98" s="22">
        <f t="shared" si="506"/>
        <v>75</v>
      </c>
      <c r="BK98" s="23">
        <v>2</v>
      </c>
      <c r="BL98" s="22" t="str">
        <f t="shared" si="507"/>
        <v>0</v>
      </c>
      <c r="BM98" s="22" t="str">
        <f t="shared" si="508"/>
        <v>0</v>
      </c>
      <c r="BN98" s="22">
        <f t="shared" si="509"/>
        <v>0</v>
      </c>
      <c r="BO98" s="22">
        <f t="shared" si="510"/>
        <v>73</v>
      </c>
      <c r="BP98" s="22">
        <f t="shared" si="511"/>
        <v>2</v>
      </c>
      <c r="BQ98" s="22">
        <f t="shared" si="512"/>
        <v>75</v>
      </c>
      <c r="BR98" s="22" t="str">
        <f t="shared" si="513"/>
        <v>0</v>
      </c>
      <c r="BS98" s="22" t="str">
        <f t="shared" si="514"/>
        <v>0</v>
      </c>
      <c r="BT98" s="22">
        <f t="shared" si="515"/>
        <v>0</v>
      </c>
    </row>
    <row r="99" spans="1:72" s="31" customFormat="1" ht="23.25" customHeight="1" x14ac:dyDescent="0.2">
      <c r="A99" s="29"/>
      <c r="B99" s="81" t="s">
        <v>82</v>
      </c>
      <c r="C99" s="20">
        <v>20</v>
      </c>
      <c r="D99" s="20">
        <v>39</v>
      </c>
      <c r="E99" s="20">
        <f>14+3</f>
        <v>17</v>
      </c>
      <c r="F99" s="20">
        <f>3+1</f>
        <v>4</v>
      </c>
      <c r="G99" s="20">
        <f t="shared" si="492"/>
        <v>21</v>
      </c>
      <c r="H99" s="20">
        <v>0</v>
      </c>
      <c r="I99" s="20">
        <v>16</v>
      </c>
      <c r="J99" s="20">
        <v>6</v>
      </c>
      <c r="K99" s="20">
        <v>1</v>
      </c>
      <c r="L99" s="20">
        <f t="shared" si="516"/>
        <v>7</v>
      </c>
      <c r="M99" s="20">
        <v>50</v>
      </c>
      <c r="N99" s="20">
        <v>523</v>
      </c>
      <c r="O99" s="20">
        <v>48</v>
      </c>
      <c r="P99" s="20">
        <v>1</v>
      </c>
      <c r="Q99" s="20">
        <f t="shared" si="493"/>
        <v>49</v>
      </c>
      <c r="R99" s="20">
        <v>0</v>
      </c>
      <c r="S99" s="20">
        <v>0</v>
      </c>
      <c r="T99" s="20">
        <v>0</v>
      </c>
      <c r="U99" s="20">
        <v>0</v>
      </c>
      <c r="V99" s="20">
        <f t="shared" si="494"/>
        <v>0</v>
      </c>
      <c r="W99" s="20">
        <v>0</v>
      </c>
      <c r="X99" s="20">
        <v>0</v>
      </c>
      <c r="Y99" s="20">
        <v>0</v>
      </c>
      <c r="Z99" s="20">
        <v>0</v>
      </c>
      <c r="AA99" s="20">
        <f t="shared" si="495"/>
        <v>0</v>
      </c>
      <c r="AB99" s="20">
        <v>0</v>
      </c>
      <c r="AC99" s="20">
        <v>0</v>
      </c>
      <c r="AD99" s="20">
        <v>0</v>
      </c>
      <c r="AE99" s="20">
        <v>0</v>
      </c>
      <c r="AF99" s="20">
        <f t="shared" si="496"/>
        <v>0</v>
      </c>
      <c r="AG99" s="20">
        <v>0</v>
      </c>
      <c r="AH99" s="20">
        <v>0</v>
      </c>
      <c r="AI99" s="20">
        <v>0</v>
      </c>
      <c r="AJ99" s="20">
        <v>0</v>
      </c>
      <c r="AK99" s="20">
        <f t="shared" si="497"/>
        <v>0</v>
      </c>
      <c r="AL99" s="20">
        <v>0</v>
      </c>
      <c r="AM99" s="20">
        <v>0</v>
      </c>
      <c r="AN99" s="20">
        <v>0</v>
      </c>
      <c r="AO99" s="20">
        <v>0</v>
      </c>
      <c r="AP99" s="20">
        <f t="shared" si="498"/>
        <v>0</v>
      </c>
      <c r="AQ99" s="20">
        <v>0</v>
      </c>
      <c r="AR99" s="20">
        <v>0</v>
      </c>
      <c r="AS99" s="20">
        <v>0</v>
      </c>
      <c r="AT99" s="20">
        <v>0</v>
      </c>
      <c r="AU99" s="20">
        <f t="shared" si="499"/>
        <v>0</v>
      </c>
      <c r="AV99" s="20">
        <v>0</v>
      </c>
      <c r="AW99" s="20">
        <v>0</v>
      </c>
      <c r="AX99" s="20">
        <v>0</v>
      </c>
      <c r="AY99" s="20">
        <v>0</v>
      </c>
      <c r="AZ99" s="20">
        <f t="shared" si="500"/>
        <v>0</v>
      </c>
      <c r="BA99" s="20">
        <v>0</v>
      </c>
      <c r="BB99" s="20">
        <v>0</v>
      </c>
      <c r="BC99" s="20">
        <v>0</v>
      </c>
      <c r="BD99" s="20">
        <v>0</v>
      </c>
      <c r="BE99" s="20">
        <f t="shared" si="501"/>
        <v>0</v>
      </c>
      <c r="BF99" s="22">
        <f t="shared" si="502"/>
        <v>70</v>
      </c>
      <c r="BG99" s="22">
        <f t="shared" si="503"/>
        <v>578</v>
      </c>
      <c r="BH99" s="22">
        <f t="shared" si="504"/>
        <v>71</v>
      </c>
      <c r="BI99" s="22">
        <f t="shared" si="505"/>
        <v>6</v>
      </c>
      <c r="BJ99" s="22">
        <f t="shared" si="506"/>
        <v>77</v>
      </c>
      <c r="BK99" s="23">
        <v>2</v>
      </c>
      <c r="BL99" s="22" t="str">
        <f t="shared" si="507"/>
        <v>0</v>
      </c>
      <c r="BM99" s="22" t="str">
        <f t="shared" si="508"/>
        <v>0</v>
      </c>
      <c r="BN99" s="22">
        <f t="shared" si="509"/>
        <v>0</v>
      </c>
      <c r="BO99" s="22">
        <f t="shared" si="510"/>
        <v>71</v>
      </c>
      <c r="BP99" s="22">
        <f t="shared" si="511"/>
        <v>6</v>
      </c>
      <c r="BQ99" s="22">
        <f t="shared" si="512"/>
        <v>77</v>
      </c>
      <c r="BR99" s="22" t="str">
        <f t="shared" si="513"/>
        <v>0</v>
      </c>
      <c r="BS99" s="22" t="str">
        <f t="shared" si="514"/>
        <v>0</v>
      </c>
      <c r="BT99" s="22">
        <f t="shared" si="515"/>
        <v>0</v>
      </c>
    </row>
    <row r="100" spans="1:72" s="31" customFormat="1" ht="23.25" customHeight="1" x14ac:dyDescent="0.2">
      <c r="A100" s="29"/>
      <c r="B100" s="12" t="s">
        <v>71</v>
      </c>
      <c r="C100" s="20">
        <v>15</v>
      </c>
      <c r="D100" s="20">
        <v>41</v>
      </c>
      <c r="E100" s="20">
        <v>11</v>
      </c>
      <c r="F100" s="20">
        <v>6</v>
      </c>
      <c r="G100" s="20">
        <f t="shared" si="492"/>
        <v>17</v>
      </c>
      <c r="H100" s="20">
        <v>0</v>
      </c>
      <c r="I100" s="20">
        <v>9</v>
      </c>
      <c r="J100" s="20">
        <v>1</v>
      </c>
      <c r="K100" s="20">
        <v>2</v>
      </c>
      <c r="L100" s="20">
        <f t="shared" si="516"/>
        <v>3</v>
      </c>
      <c r="M100" s="20">
        <v>55</v>
      </c>
      <c r="N100" s="20">
        <v>297</v>
      </c>
      <c r="O100" s="20">
        <v>41</v>
      </c>
      <c r="P100" s="20">
        <v>8</v>
      </c>
      <c r="Q100" s="20">
        <f t="shared" si="493"/>
        <v>49</v>
      </c>
      <c r="R100" s="20">
        <v>0</v>
      </c>
      <c r="S100" s="20">
        <v>0</v>
      </c>
      <c r="T100" s="20">
        <v>0</v>
      </c>
      <c r="U100" s="20">
        <v>0</v>
      </c>
      <c r="V100" s="20">
        <f t="shared" si="494"/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f t="shared" si="495"/>
        <v>0</v>
      </c>
      <c r="AB100" s="20">
        <v>0</v>
      </c>
      <c r="AC100" s="20">
        <v>0</v>
      </c>
      <c r="AD100" s="20">
        <v>0</v>
      </c>
      <c r="AE100" s="20">
        <v>0</v>
      </c>
      <c r="AF100" s="20">
        <f t="shared" si="496"/>
        <v>0</v>
      </c>
      <c r="AG100" s="20">
        <v>0</v>
      </c>
      <c r="AH100" s="20">
        <v>0</v>
      </c>
      <c r="AI100" s="20">
        <v>0</v>
      </c>
      <c r="AJ100" s="20">
        <v>0</v>
      </c>
      <c r="AK100" s="20">
        <f t="shared" si="497"/>
        <v>0</v>
      </c>
      <c r="AL100" s="20">
        <v>0</v>
      </c>
      <c r="AM100" s="20">
        <v>0</v>
      </c>
      <c r="AN100" s="20">
        <v>0</v>
      </c>
      <c r="AO100" s="20">
        <v>0</v>
      </c>
      <c r="AP100" s="20">
        <f t="shared" si="498"/>
        <v>0</v>
      </c>
      <c r="AQ100" s="20">
        <v>0</v>
      </c>
      <c r="AR100" s="20">
        <v>0</v>
      </c>
      <c r="AS100" s="20">
        <v>0</v>
      </c>
      <c r="AT100" s="20">
        <v>0</v>
      </c>
      <c r="AU100" s="20">
        <f t="shared" si="499"/>
        <v>0</v>
      </c>
      <c r="AV100" s="20">
        <v>0</v>
      </c>
      <c r="AW100" s="20">
        <v>0</v>
      </c>
      <c r="AX100" s="20">
        <v>0</v>
      </c>
      <c r="AY100" s="20">
        <v>0</v>
      </c>
      <c r="AZ100" s="20">
        <f t="shared" si="500"/>
        <v>0</v>
      </c>
      <c r="BA100" s="20">
        <v>0</v>
      </c>
      <c r="BB100" s="20">
        <v>0</v>
      </c>
      <c r="BC100" s="20">
        <v>0</v>
      </c>
      <c r="BD100" s="20">
        <v>0</v>
      </c>
      <c r="BE100" s="20">
        <f t="shared" si="501"/>
        <v>0</v>
      </c>
      <c r="BF100" s="22">
        <f t="shared" si="502"/>
        <v>70</v>
      </c>
      <c r="BG100" s="22">
        <f t="shared" si="503"/>
        <v>347</v>
      </c>
      <c r="BH100" s="22">
        <f t="shared" si="504"/>
        <v>53</v>
      </c>
      <c r="BI100" s="22">
        <f t="shared" si="505"/>
        <v>16</v>
      </c>
      <c r="BJ100" s="22">
        <f t="shared" si="506"/>
        <v>69</v>
      </c>
      <c r="BK100" s="23">
        <v>2</v>
      </c>
      <c r="BL100" s="22" t="str">
        <f t="shared" si="507"/>
        <v>0</v>
      </c>
      <c r="BM100" s="22" t="str">
        <f t="shared" si="508"/>
        <v>0</v>
      </c>
      <c r="BN100" s="22">
        <f t="shared" si="509"/>
        <v>0</v>
      </c>
      <c r="BO100" s="22">
        <f t="shared" si="510"/>
        <v>53</v>
      </c>
      <c r="BP100" s="22">
        <f t="shared" si="511"/>
        <v>16</v>
      </c>
      <c r="BQ100" s="22">
        <f t="shared" si="512"/>
        <v>69</v>
      </c>
      <c r="BR100" s="22" t="str">
        <f t="shared" si="513"/>
        <v>0</v>
      </c>
      <c r="BS100" s="22" t="str">
        <f t="shared" si="514"/>
        <v>0</v>
      </c>
      <c r="BT100" s="22">
        <f t="shared" si="515"/>
        <v>0</v>
      </c>
    </row>
    <row r="101" spans="1:72" s="31" customFormat="1" ht="23.25" customHeight="1" x14ac:dyDescent="0.2">
      <c r="A101" s="29"/>
      <c r="B101" s="12" t="s">
        <v>83</v>
      </c>
      <c r="C101" s="20">
        <v>20</v>
      </c>
      <c r="D101" s="20">
        <v>0</v>
      </c>
      <c r="E101" s="20">
        <v>5</v>
      </c>
      <c r="F101" s="20">
        <v>1</v>
      </c>
      <c r="G101" s="20">
        <f t="shared" si="492"/>
        <v>6</v>
      </c>
      <c r="H101" s="20">
        <v>0</v>
      </c>
      <c r="I101" s="20">
        <v>2</v>
      </c>
      <c r="J101" s="20">
        <v>2</v>
      </c>
      <c r="K101" s="20">
        <v>0</v>
      </c>
      <c r="L101" s="20">
        <f t="shared" si="516"/>
        <v>2</v>
      </c>
      <c r="M101" s="20">
        <v>15</v>
      </c>
      <c r="N101" s="20">
        <f>6+35+2</f>
        <v>43</v>
      </c>
      <c r="O101" s="20">
        <f>24+2+3</f>
        <v>29</v>
      </c>
      <c r="P101" s="20">
        <v>2</v>
      </c>
      <c r="Q101" s="20">
        <f t="shared" si="493"/>
        <v>31</v>
      </c>
      <c r="R101" s="20">
        <v>0</v>
      </c>
      <c r="S101" s="20">
        <v>0</v>
      </c>
      <c r="T101" s="20">
        <v>0</v>
      </c>
      <c r="U101" s="20">
        <v>0</v>
      </c>
      <c r="V101" s="20">
        <f t="shared" si="494"/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f t="shared" si="495"/>
        <v>0</v>
      </c>
      <c r="AB101" s="20">
        <v>0</v>
      </c>
      <c r="AC101" s="20">
        <v>0</v>
      </c>
      <c r="AD101" s="20">
        <v>0</v>
      </c>
      <c r="AE101" s="20">
        <v>0</v>
      </c>
      <c r="AF101" s="20">
        <f t="shared" si="496"/>
        <v>0</v>
      </c>
      <c r="AG101" s="20">
        <v>0</v>
      </c>
      <c r="AH101" s="20">
        <v>0</v>
      </c>
      <c r="AI101" s="20">
        <v>0</v>
      </c>
      <c r="AJ101" s="20">
        <v>0</v>
      </c>
      <c r="AK101" s="20">
        <f t="shared" si="497"/>
        <v>0</v>
      </c>
      <c r="AL101" s="20">
        <v>0</v>
      </c>
      <c r="AM101" s="20">
        <v>0</v>
      </c>
      <c r="AN101" s="20">
        <v>0</v>
      </c>
      <c r="AO101" s="20">
        <v>0</v>
      </c>
      <c r="AP101" s="20">
        <f t="shared" si="498"/>
        <v>0</v>
      </c>
      <c r="AQ101" s="20">
        <v>0</v>
      </c>
      <c r="AR101" s="20">
        <v>2</v>
      </c>
      <c r="AS101" s="20">
        <v>4</v>
      </c>
      <c r="AT101" s="20">
        <v>0</v>
      </c>
      <c r="AU101" s="20">
        <f t="shared" si="499"/>
        <v>4</v>
      </c>
      <c r="AV101" s="20">
        <v>0</v>
      </c>
      <c r="AW101" s="20">
        <v>0</v>
      </c>
      <c r="AX101" s="20">
        <v>0</v>
      </c>
      <c r="AY101" s="20">
        <v>0</v>
      </c>
      <c r="AZ101" s="20">
        <f t="shared" si="500"/>
        <v>0</v>
      </c>
      <c r="BA101" s="20">
        <v>0</v>
      </c>
      <c r="BB101" s="20">
        <v>0</v>
      </c>
      <c r="BC101" s="20">
        <v>0</v>
      </c>
      <c r="BD101" s="20">
        <v>0</v>
      </c>
      <c r="BE101" s="20">
        <f t="shared" si="501"/>
        <v>0</v>
      </c>
      <c r="BF101" s="22">
        <f t="shared" si="502"/>
        <v>35</v>
      </c>
      <c r="BG101" s="22">
        <f t="shared" si="503"/>
        <v>47</v>
      </c>
      <c r="BH101" s="22">
        <f t="shared" si="504"/>
        <v>40</v>
      </c>
      <c r="BI101" s="22">
        <f t="shared" si="505"/>
        <v>3</v>
      </c>
      <c r="BJ101" s="22">
        <f t="shared" si="506"/>
        <v>43</v>
      </c>
      <c r="BK101" s="23">
        <v>2</v>
      </c>
      <c r="BL101" s="22" t="str">
        <f t="shared" si="507"/>
        <v>0</v>
      </c>
      <c r="BM101" s="22" t="str">
        <f t="shared" si="508"/>
        <v>0</v>
      </c>
      <c r="BN101" s="22">
        <f t="shared" si="509"/>
        <v>0</v>
      </c>
      <c r="BO101" s="22">
        <f t="shared" si="510"/>
        <v>40</v>
      </c>
      <c r="BP101" s="22">
        <f t="shared" si="511"/>
        <v>3</v>
      </c>
      <c r="BQ101" s="22">
        <f t="shared" si="512"/>
        <v>43</v>
      </c>
      <c r="BR101" s="22" t="str">
        <f t="shared" si="513"/>
        <v>0</v>
      </c>
      <c r="BS101" s="22" t="str">
        <f t="shared" si="514"/>
        <v>0</v>
      </c>
      <c r="BT101" s="22">
        <f t="shared" si="515"/>
        <v>0</v>
      </c>
    </row>
    <row r="102" spans="1:72" s="31" customFormat="1" ht="23.25" customHeight="1" x14ac:dyDescent="0.2">
      <c r="A102" s="29"/>
      <c r="B102" s="30" t="s">
        <v>84</v>
      </c>
      <c r="C102" s="20">
        <v>35</v>
      </c>
      <c r="D102" s="20">
        <v>20</v>
      </c>
      <c r="E102" s="20">
        <f>11+8</f>
        <v>19</v>
      </c>
      <c r="F102" s="20">
        <f>6+5</f>
        <v>11</v>
      </c>
      <c r="G102" s="20">
        <f t="shared" si="492"/>
        <v>30</v>
      </c>
      <c r="H102" s="20">
        <v>0</v>
      </c>
      <c r="I102" s="20">
        <v>6</v>
      </c>
      <c r="J102" s="20">
        <v>0</v>
      </c>
      <c r="K102" s="20">
        <v>0</v>
      </c>
      <c r="L102" s="20">
        <f t="shared" si="516"/>
        <v>0</v>
      </c>
      <c r="M102" s="20">
        <v>35</v>
      </c>
      <c r="N102" s="20">
        <v>61</v>
      </c>
      <c r="O102" s="20">
        <v>37</v>
      </c>
      <c r="P102" s="20">
        <v>4</v>
      </c>
      <c r="Q102" s="20">
        <f t="shared" si="493"/>
        <v>41</v>
      </c>
      <c r="R102" s="20">
        <v>0</v>
      </c>
      <c r="S102" s="20">
        <v>0</v>
      </c>
      <c r="T102" s="20">
        <v>0</v>
      </c>
      <c r="U102" s="20">
        <v>0</v>
      </c>
      <c r="V102" s="20">
        <f t="shared" si="494"/>
        <v>0</v>
      </c>
      <c r="W102" s="20">
        <v>0</v>
      </c>
      <c r="X102" s="20">
        <v>0</v>
      </c>
      <c r="Y102" s="20">
        <v>0</v>
      </c>
      <c r="Z102" s="20">
        <v>0</v>
      </c>
      <c r="AA102" s="20">
        <f t="shared" si="495"/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f t="shared" si="496"/>
        <v>0</v>
      </c>
      <c r="AG102" s="20">
        <v>0</v>
      </c>
      <c r="AH102" s="20">
        <v>0</v>
      </c>
      <c r="AI102" s="20">
        <v>0</v>
      </c>
      <c r="AJ102" s="20">
        <v>0</v>
      </c>
      <c r="AK102" s="20">
        <f t="shared" si="497"/>
        <v>0</v>
      </c>
      <c r="AL102" s="20">
        <v>0</v>
      </c>
      <c r="AM102" s="20">
        <v>0</v>
      </c>
      <c r="AN102" s="20">
        <v>0</v>
      </c>
      <c r="AO102" s="20">
        <v>0</v>
      </c>
      <c r="AP102" s="20">
        <f t="shared" si="498"/>
        <v>0</v>
      </c>
      <c r="AQ102" s="20">
        <v>0</v>
      </c>
      <c r="AR102" s="20">
        <v>1</v>
      </c>
      <c r="AS102" s="20">
        <v>0</v>
      </c>
      <c r="AT102" s="20">
        <v>0</v>
      </c>
      <c r="AU102" s="20">
        <f t="shared" si="499"/>
        <v>0</v>
      </c>
      <c r="AV102" s="20">
        <v>0</v>
      </c>
      <c r="AW102" s="20">
        <v>7</v>
      </c>
      <c r="AX102" s="20">
        <v>0</v>
      </c>
      <c r="AY102" s="20">
        <v>0</v>
      </c>
      <c r="AZ102" s="20">
        <f t="shared" si="500"/>
        <v>0</v>
      </c>
      <c r="BA102" s="20">
        <v>0</v>
      </c>
      <c r="BB102" s="20">
        <v>0</v>
      </c>
      <c r="BC102" s="20">
        <v>0</v>
      </c>
      <c r="BD102" s="20">
        <v>0</v>
      </c>
      <c r="BE102" s="20">
        <f t="shared" si="501"/>
        <v>0</v>
      </c>
      <c r="BF102" s="22">
        <f t="shared" si="502"/>
        <v>70</v>
      </c>
      <c r="BG102" s="22">
        <f t="shared" si="503"/>
        <v>95</v>
      </c>
      <c r="BH102" s="22">
        <f t="shared" si="504"/>
        <v>56</v>
      </c>
      <c r="BI102" s="22">
        <f t="shared" si="505"/>
        <v>15</v>
      </c>
      <c r="BJ102" s="22">
        <f t="shared" si="506"/>
        <v>71</v>
      </c>
      <c r="BK102" s="23">
        <v>2</v>
      </c>
      <c r="BL102" s="22" t="str">
        <f t="shared" si="507"/>
        <v>0</v>
      </c>
      <c r="BM102" s="22" t="str">
        <f t="shared" si="508"/>
        <v>0</v>
      </c>
      <c r="BN102" s="22">
        <f t="shared" si="509"/>
        <v>0</v>
      </c>
      <c r="BO102" s="22">
        <f t="shared" si="510"/>
        <v>56</v>
      </c>
      <c r="BP102" s="22">
        <f t="shared" si="511"/>
        <v>15</v>
      </c>
      <c r="BQ102" s="22">
        <f t="shared" si="512"/>
        <v>71</v>
      </c>
      <c r="BR102" s="22" t="str">
        <f t="shared" si="513"/>
        <v>0</v>
      </c>
      <c r="BS102" s="22" t="str">
        <f t="shared" si="514"/>
        <v>0</v>
      </c>
      <c r="BT102" s="22">
        <f t="shared" si="515"/>
        <v>0</v>
      </c>
    </row>
    <row r="103" spans="1:72" s="31" customFormat="1" ht="23.25" customHeight="1" x14ac:dyDescent="0.2">
      <c r="A103" s="29"/>
      <c r="B103" s="12" t="s">
        <v>76</v>
      </c>
      <c r="C103" s="20">
        <v>20</v>
      </c>
      <c r="D103" s="20">
        <v>12</v>
      </c>
      <c r="E103" s="20">
        <f>3+13</f>
        <v>16</v>
      </c>
      <c r="F103" s="20">
        <v>4</v>
      </c>
      <c r="G103" s="20">
        <f t="shared" si="492"/>
        <v>20</v>
      </c>
      <c r="H103" s="20">
        <v>0</v>
      </c>
      <c r="I103" s="20">
        <v>0</v>
      </c>
      <c r="J103" s="20">
        <v>0</v>
      </c>
      <c r="K103" s="20">
        <v>0</v>
      </c>
      <c r="L103" s="20">
        <f t="shared" ref="L103" si="517">SUM(J103:K103)</f>
        <v>0</v>
      </c>
      <c r="M103" s="20">
        <v>10</v>
      </c>
      <c r="N103" s="20">
        <f>16+31</f>
        <v>47</v>
      </c>
      <c r="O103" s="20">
        <f>2+7+4</f>
        <v>13</v>
      </c>
      <c r="P103" s="20">
        <v>5</v>
      </c>
      <c r="Q103" s="20">
        <f t="shared" si="493"/>
        <v>18</v>
      </c>
      <c r="R103" s="20">
        <v>0</v>
      </c>
      <c r="S103" s="20">
        <v>0</v>
      </c>
      <c r="T103" s="20">
        <v>0</v>
      </c>
      <c r="U103" s="20">
        <v>0</v>
      </c>
      <c r="V103" s="20">
        <f t="shared" si="494"/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f t="shared" si="495"/>
        <v>0</v>
      </c>
      <c r="AB103" s="20">
        <v>0</v>
      </c>
      <c r="AC103" s="20">
        <v>0</v>
      </c>
      <c r="AD103" s="20">
        <v>0</v>
      </c>
      <c r="AE103" s="20">
        <v>0</v>
      </c>
      <c r="AF103" s="20">
        <f t="shared" si="496"/>
        <v>0</v>
      </c>
      <c r="AG103" s="20">
        <v>0</v>
      </c>
      <c r="AH103" s="20">
        <v>0</v>
      </c>
      <c r="AI103" s="20">
        <v>0</v>
      </c>
      <c r="AJ103" s="20">
        <v>0</v>
      </c>
      <c r="AK103" s="20">
        <f t="shared" si="497"/>
        <v>0</v>
      </c>
      <c r="AL103" s="20">
        <v>0</v>
      </c>
      <c r="AM103" s="20">
        <v>0</v>
      </c>
      <c r="AN103" s="20">
        <v>0</v>
      </c>
      <c r="AO103" s="20">
        <v>0</v>
      </c>
      <c r="AP103" s="20">
        <f t="shared" si="498"/>
        <v>0</v>
      </c>
      <c r="AQ103" s="20">
        <v>0</v>
      </c>
      <c r="AR103" s="20">
        <v>0</v>
      </c>
      <c r="AS103" s="20">
        <v>0</v>
      </c>
      <c r="AT103" s="20">
        <v>0</v>
      </c>
      <c r="AU103" s="20">
        <f t="shared" si="499"/>
        <v>0</v>
      </c>
      <c r="AV103" s="20">
        <v>0</v>
      </c>
      <c r="AW103" s="20">
        <v>0</v>
      </c>
      <c r="AX103" s="20">
        <v>0</v>
      </c>
      <c r="AY103" s="20">
        <v>0</v>
      </c>
      <c r="AZ103" s="20">
        <f t="shared" si="500"/>
        <v>0</v>
      </c>
      <c r="BA103" s="20">
        <v>0</v>
      </c>
      <c r="BB103" s="20">
        <v>0</v>
      </c>
      <c r="BC103" s="20">
        <v>0</v>
      </c>
      <c r="BD103" s="20">
        <v>0</v>
      </c>
      <c r="BE103" s="20">
        <f t="shared" si="501"/>
        <v>0</v>
      </c>
      <c r="BF103" s="22">
        <f t="shared" si="502"/>
        <v>30</v>
      </c>
      <c r="BG103" s="22">
        <f t="shared" si="503"/>
        <v>59</v>
      </c>
      <c r="BH103" s="22">
        <f t="shared" si="504"/>
        <v>29</v>
      </c>
      <c r="BI103" s="22">
        <f t="shared" si="505"/>
        <v>9</v>
      </c>
      <c r="BJ103" s="22">
        <f t="shared" si="506"/>
        <v>38</v>
      </c>
      <c r="BK103" s="23">
        <v>2</v>
      </c>
      <c r="BL103" s="22" t="str">
        <f t="shared" si="507"/>
        <v>0</v>
      </c>
      <c r="BM103" s="22" t="str">
        <f t="shared" si="508"/>
        <v>0</v>
      </c>
      <c r="BN103" s="22">
        <f t="shared" si="509"/>
        <v>0</v>
      </c>
      <c r="BO103" s="22">
        <f t="shared" si="510"/>
        <v>29</v>
      </c>
      <c r="BP103" s="22">
        <f t="shared" si="511"/>
        <v>9</v>
      </c>
      <c r="BQ103" s="22">
        <f t="shared" si="512"/>
        <v>38</v>
      </c>
      <c r="BR103" s="22" t="str">
        <f t="shared" si="513"/>
        <v>0</v>
      </c>
      <c r="BS103" s="22" t="str">
        <f t="shared" si="514"/>
        <v>0</v>
      </c>
      <c r="BT103" s="22">
        <f t="shared" si="515"/>
        <v>0</v>
      </c>
    </row>
    <row r="104" spans="1:72" s="3" customFormat="1" ht="23.25" customHeight="1" x14ac:dyDescent="0.2">
      <c r="A104" s="29"/>
      <c r="B104" s="30" t="s">
        <v>77</v>
      </c>
      <c r="C104" s="20">
        <v>10</v>
      </c>
      <c r="D104" s="20">
        <v>9</v>
      </c>
      <c r="E104" s="20">
        <f>4+4</f>
        <v>8</v>
      </c>
      <c r="F104" s="20">
        <v>0</v>
      </c>
      <c r="G104" s="20">
        <f t="shared" ref="G104" si="518">E104+F104</f>
        <v>8</v>
      </c>
      <c r="H104" s="20">
        <v>0</v>
      </c>
      <c r="I104" s="20">
        <v>0</v>
      </c>
      <c r="J104" s="20">
        <v>0</v>
      </c>
      <c r="K104" s="20">
        <v>0</v>
      </c>
      <c r="L104" s="20">
        <f t="shared" si="516"/>
        <v>0</v>
      </c>
      <c r="M104" s="20">
        <v>25</v>
      </c>
      <c r="N104" s="20">
        <v>91</v>
      </c>
      <c r="O104" s="20">
        <v>33</v>
      </c>
      <c r="P104" s="20">
        <v>1</v>
      </c>
      <c r="Q104" s="20">
        <f t="shared" ref="Q104" si="519">O104+P104</f>
        <v>34</v>
      </c>
      <c r="R104" s="20">
        <v>0</v>
      </c>
      <c r="S104" s="20">
        <v>0</v>
      </c>
      <c r="T104" s="20">
        <v>0</v>
      </c>
      <c r="U104" s="20">
        <v>0</v>
      </c>
      <c r="V104" s="20">
        <f t="shared" ref="V104" si="520">T104+U104</f>
        <v>0</v>
      </c>
      <c r="W104" s="20">
        <v>0</v>
      </c>
      <c r="X104" s="20">
        <v>0</v>
      </c>
      <c r="Y104" s="20">
        <v>0</v>
      </c>
      <c r="Z104" s="20">
        <v>0</v>
      </c>
      <c r="AA104" s="20">
        <f t="shared" ref="AA104" si="521">Y104+Z104</f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f t="shared" ref="AF104" si="522">AD104+AE104</f>
        <v>0</v>
      </c>
      <c r="AG104" s="20">
        <v>0</v>
      </c>
      <c r="AH104" s="20">
        <v>0</v>
      </c>
      <c r="AI104" s="20">
        <v>0</v>
      </c>
      <c r="AJ104" s="20">
        <v>0</v>
      </c>
      <c r="AK104" s="20">
        <f t="shared" ref="AK104" si="523">AI104+AJ104</f>
        <v>0</v>
      </c>
      <c r="AL104" s="20">
        <v>0</v>
      </c>
      <c r="AM104" s="20">
        <v>0</v>
      </c>
      <c r="AN104" s="20">
        <v>0</v>
      </c>
      <c r="AO104" s="20">
        <v>0</v>
      </c>
      <c r="AP104" s="20">
        <f t="shared" ref="AP104" si="524">AN104+AO104</f>
        <v>0</v>
      </c>
      <c r="AQ104" s="20">
        <v>0</v>
      </c>
      <c r="AR104" s="20">
        <v>0</v>
      </c>
      <c r="AS104" s="20">
        <v>0</v>
      </c>
      <c r="AT104" s="20">
        <v>0</v>
      </c>
      <c r="AU104" s="20">
        <f t="shared" ref="AU104" si="525">AS104+AT104</f>
        <v>0</v>
      </c>
      <c r="AV104" s="20">
        <v>0</v>
      </c>
      <c r="AW104" s="20">
        <v>0</v>
      </c>
      <c r="AX104" s="20">
        <v>0</v>
      </c>
      <c r="AY104" s="20">
        <v>0</v>
      </c>
      <c r="AZ104" s="20">
        <f t="shared" ref="AZ104" si="526">AX104+AY104</f>
        <v>0</v>
      </c>
      <c r="BA104" s="20">
        <v>0</v>
      </c>
      <c r="BB104" s="20">
        <v>0</v>
      </c>
      <c r="BC104" s="20">
        <v>0</v>
      </c>
      <c r="BD104" s="20">
        <v>0</v>
      </c>
      <c r="BE104" s="20">
        <f t="shared" ref="BE104" si="527">BC104+BD104</f>
        <v>0</v>
      </c>
      <c r="BF104" s="22">
        <f t="shared" si="502"/>
        <v>35</v>
      </c>
      <c r="BG104" s="22">
        <f t="shared" si="503"/>
        <v>100</v>
      </c>
      <c r="BH104" s="22">
        <f t="shared" si="504"/>
        <v>41</v>
      </c>
      <c r="BI104" s="22">
        <f t="shared" si="505"/>
        <v>1</v>
      </c>
      <c r="BJ104" s="22">
        <f t="shared" si="506"/>
        <v>42</v>
      </c>
      <c r="BK104" s="23">
        <v>2</v>
      </c>
      <c r="BL104" s="22" t="str">
        <f t="shared" si="507"/>
        <v>0</v>
      </c>
      <c r="BM104" s="22" t="str">
        <f t="shared" si="508"/>
        <v>0</v>
      </c>
      <c r="BN104" s="22">
        <f t="shared" si="509"/>
        <v>0</v>
      </c>
      <c r="BO104" s="22">
        <f t="shared" si="510"/>
        <v>41</v>
      </c>
      <c r="BP104" s="22">
        <f t="shared" si="511"/>
        <v>1</v>
      </c>
      <c r="BQ104" s="22">
        <f t="shared" si="512"/>
        <v>42</v>
      </c>
      <c r="BR104" s="22" t="str">
        <f t="shared" si="513"/>
        <v>0</v>
      </c>
      <c r="BS104" s="22" t="str">
        <f t="shared" si="514"/>
        <v>0</v>
      </c>
      <c r="BT104" s="22">
        <f t="shared" si="515"/>
        <v>0</v>
      </c>
    </row>
    <row r="105" spans="1:72" s="31" customFormat="1" ht="23.25" customHeight="1" x14ac:dyDescent="0.2">
      <c r="A105" s="29"/>
      <c r="B105" s="12" t="s">
        <v>78</v>
      </c>
      <c r="C105" s="20">
        <v>10</v>
      </c>
      <c r="D105" s="20">
        <v>5</v>
      </c>
      <c r="E105" s="20">
        <f>12+1</f>
        <v>13</v>
      </c>
      <c r="F105" s="20">
        <v>2</v>
      </c>
      <c r="G105" s="20">
        <f t="shared" si="492"/>
        <v>15</v>
      </c>
      <c r="H105" s="20">
        <v>0</v>
      </c>
      <c r="I105" s="20">
        <v>0</v>
      </c>
      <c r="J105" s="20">
        <v>0</v>
      </c>
      <c r="K105" s="20">
        <v>0</v>
      </c>
      <c r="L105" s="20">
        <f t="shared" si="516"/>
        <v>0</v>
      </c>
      <c r="M105" s="20">
        <v>25</v>
      </c>
      <c r="N105" s="20">
        <v>26</v>
      </c>
      <c r="O105" s="20">
        <f>21+6</f>
        <v>27</v>
      </c>
      <c r="P105" s="20">
        <v>4</v>
      </c>
      <c r="Q105" s="20">
        <f t="shared" si="493"/>
        <v>31</v>
      </c>
      <c r="R105" s="20">
        <v>0</v>
      </c>
      <c r="S105" s="20">
        <v>0</v>
      </c>
      <c r="T105" s="20">
        <v>0</v>
      </c>
      <c r="U105" s="20">
        <v>0</v>
      </c>
      <c r="V105" s="20">
        <f t="shared" si="494"/>
        <v>0</v>
      </c>
      <c r="W105" s="20">
        <v>0</v>
      </c>
      <c r="X105" s="20">
        <v>0</v>
      </c>
      <c r="Y105" s="20">
        <v>0</v>
      </c>
      <c r="Z105" s="20">
        <v>0</v>
      </c>
      <c r="AA105" s="20">
        <f t="shared" si="495"/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f t="shared" si="496"/>
        <v>0</v>
      </c>
      <c r="AG105" s="20">
        <v>0</v>
      </c>
      <c r="AH105" s="20">
        <v>0</v>
      </c>
      <c r="AI105" s="20">
        <v>0</v>
      </c>
      <c r="AJ105" s="20">
        <v>0</v>
      </c>
      <c r="AK105" s="20">
        <f t="shared" si="497"/>
        <v>0</v>
      </c>
      <c r="AL105" s="20">
        <v>0</v>
      </c>
      <c r="AM105" s="20">
        <v>0</v>
      </c>
      <c r="AN105" s="20">
        <v>0</v>
      </c>
      <c r="AO105" s="20">
        <v>0</v>
      </c>
      <c r="AP105" s="20">
        <f t="shared" si="498"/>
        <v>0</v>
      </c>
      <c r="AQ105" s="20">
        <v>0</v>
      </c>
      <c r="AR105" s="20">
        <v>0</v>
      </c>
      <c r="AS105" s="20">
        <v>0</v>
      </c>
      <c r="AT105" s="20">
        <v>0</v>
      </c>
      <c r="AU105" s="20">
        <f t="shared" si="499"/>
        <v>0</v>
      </c>
      <c r="AV105" s="20">
        <v>0</v>
      </c>
      <c r="AW105" s="20">
        <v>0</v>
      </c>
      <c r="AX105" s="20">
        <v>0</v>
      </c>
      <c r="AY105" s="20">
        <v>0</v>
      </c>
      <c r="AZ105" s="20">
        <f t="shared" si="500"/>
        <v>0</v>
      </c>
      <c r="BA105" s="20">
        <v>0</v>
      </c>
      <c r="BB105" s="20">
        <v>0</v>
      </c>
      <c r="BC105" s="20">
        <v>0</v>
      </c>
      <c r="BD105" s="20">
        <v>0</v>
      </c>
      <c r="BE105" s="20">
        <f t="shared" si="501"/>
        <v>0</v>
      </c>
      <c r="BF105" s="22">
        <f t="shared" si="502"/>
        <v>35</v>
      </c>
      <c r="BG105" s="22">
        <f t="shared" si="503"/>
        <v>31</v>
      </c>
      <c r="BH105" s="22">
        <f t="shared" si="504"/>
        <v>40</v>
      </c>
      <c r="BI105" s="22">
        <f t="shared" si="505"/>
        <v>6</v>
      </c>
      <c r="BJ105" s="22">
        <f t="shared" si="506"/>
        <v>46</v>
      </c>
      <c r="BK105" s="23">
        <v>2</v>
      </c>
      <c r="BL105" s="22" t="str">
        <f t="shared" si="507"/>
        <v>0</v>
      </c>
      <c r="BM105" s="22" t="str">
        <f t="shared" si="508"/>
        <v>0</v>
      </c>
      <c r="BN105" s="22">
        <f t="shared" si="509"/>
        <v>0</v>
      </c>
      <c r="BO105" s="22">
        <f t="shared" si="510"/>
        <v>40</v>
      </c>
      <c r="BP105" s="22">
        <f t="shared" si="511"/>
        <v>6</v>
      </c>
      <c r="BQ105" s="22">
        <f t="shared" si="512"/>
        <v>46</v>
      </c>
      <c r="BR105" s="22" t="str">
        <f t="shared" si="513"/>
        <v>0</v>
      </c>
      <c r="BS105" s="22" t="str">
        <f t="shared" si="514"/>
        <v>0</v>
      </c>
      <c r="BT105" s="22">
        <f t="shared" si="515"/>
        <v>0</v>
      </c>
    </row>
    <row r="106" spans="1:72" s="2" customFormat="1" ht="23.25" customHeight="1" x14ac:dyDescent="0.3">
      <c r="A106" s="4"/>
      <c r="B106" s="21" t="s">
        <v>34</v>
      </c>
      <c r="C106" s="22">
        <f t="shared" ref="C106:AM106" si="528">SUM(C97:C105)</f>
        <v>175</v>
      </c>
      <c r="D106" s="22">
        <f t="shared" si="528"/>
        <v>150</v>
      </c>
      <c r="E106" s="22">
        <f t="shared" si="528"/>
        <v>98</v>
      </c>
      <c r="F106" s="22">
        <f t="shared" si="528"/>
        <v>33</v>
      </c>
      <c r="G106" s="22">
        <f t="shared" si="528"/>
        <v>131</v>
      </c>
      <c r="H106" s="22">
        <f t="shared" ref="H106" si="529">SUM(H97:H105)</f>
        <v>0</v>
      </c>
      <c r="I106" s="22">
        <f t="shared" ref="I106" si="530">SUM(I97:I105)</f>
        <v>53</v>
      </c>
      <c r="J106" s="22">
        <f t="shared" ref="J106" si="531">SUM(J97:J105)</f>
        <v>24</v>
      </c>
      <c r="K106" s="22">
        <f t="shared" ref="K106" si="532">SUM(K97:K105)</f>
        <v>4</v>
      </c>
      <c r="L106" s="22">
        <f t="shared" ref="L106" si="533">SUM(L97:L105)</f>
        <v>28</v>
      </c>
      <c r="M106" s="22">
        <f t="shared" si="528"/>
        <v>275</v>
      </c>
      <c r="N106" s="22">
        <f t="shared" si="528"/>
        <v>1327</v>
      </c>
      <c r="O106" s="22">
        <f t="shared" si="528"/>
        <v>301</v>
      </c>
      <c r="P106" s="22">
        <f t="shared" si="528"/>
        <v>28</v>
      </c>
      <c r="Q106" s="22">
        <f t="shared" si="528"/>
        <v>329</v>
      </c>
      <c r="R106" s="22">
        <f t="shared" si="528"/>
        <v>0</v>
      </c>
      <c r="S106" s="22">
        <f t="shared" si="528"/>
        <v>0</v>
      </c>
      <c r="T106" s="22">
        <f t="shared" si="528"/>
        <v>0</v>
      </c>
      <c r="U106" s="22">
        <f t="shared" si="528"/>
        <v>0</v>
      </c>
      <c r="V106" s="22">
        <f t="shared" si="528"/>
        <v>0</v>
      </c>
      <c r="W106" s="22">
        <f t="shared" si="528"/>
        <v>0</v>
      </c>
      <c r="X106" s="22">
        <f t="shared" si="528"/>
        <v>0</v>
      </c>
      <c r="Y106" s="22">
        <f t="shared" si="528"/>
        <v>0</v>
      </c>
      <c r="Z106" s="22">
        <f t="shared" si="528"/>
        <v>0</v>
      </c>
      <c r="AA106" s="22">
        <f t="shared" si="528"/>
        <v>0</v>
      </c>
      <c r="AB106" s="22">
        <f t="shared" si="528"/>
        <v>0</v>
      </c>
      <c r="AC106" s="22">
        <f t="shared" si="528"/>
        <v>0</v>
      </c>
      <c r="AD106" s="22">
        <f t="shared" si="528"/>
        <v>0</v>
      </c>
      <c r="AE106" s="22">
        <f t="shared" si="528"/>
        <v>0</v>
      </c>
      <c r="AF106" s="22">
        <f t="shared" si="528"/>
        <v>0</v>
      </c>
      <c r="AG106" s="22">
        <f t="shared" si="528"/>
        <v>0</v>
      </c>
      <c r="AH106" s="22">
        <f t="shared" si="528"/>
        <v>0</v>
      </c>
      <c r="AI106" s="22">
        <f t="shared" si="528"/>
        <v>0</v>
      </c>
      <c r="AJ106" s="22">
        <f t="shared" si="528"/>
        <v>0</v>
      </c>
      <c r="AK106" s="22">
        <f t="shared" si="528"/>
        <v>0</v>
      </c>
      <c r="AL106" s="22">
        <f t="shared" si="528"/>
        <v>0</v>
      </c>
      <c r="AM106" s="22">
        <f t="shared" si="528"/>
        <v>0</v>
      </c>
      <c r="AN106" s="22">
        <f t="shared" ref="AN106:BE106" si="534">SUM(AN97:AN105)</f>
        <v>0</v>
      </c>
      <c r="AO106" s="22">
        <f t="shared" si="534"/>
        <v>0</v>
      </c>
      <c r="AP106" s="22">
        <f t="shared" si="534"/>
        <v>0</v>
      </c>
      <c r="AQ106" s="22">
        <f t="shared" si="534"/>
        <v>0</v>
      </c>
      <c r="AR106" s="22">
        <f t="shared" si="534"/>
        <v>6</v>
      </c>
      <c r="AS106" s="22">
        <f t="shared" si="534"/>
        <v>4</v>
      </c>
      <c r="AT106" s="22">
        <f t="shared" si="534"/>
        <v>0</v>
      </c>
      <c r="AU106" s="22">
        <f t="shared" si="534"/>
        <v>4</v>
      </c>
      <c r="AV106" s="22">
        <f t="shared" si="534"/>
        <v>0</v>
      </c>
      <c r="AW106" s="22">
        <f t="shared" si="534"/>
        <v>7</v>
      </c>
      <c r="AX106" s="22">
        <f t="shared" si="534"/>
        <v>0</v>
      </c>
      <c r="AY106" s="22">
        <f t="shared" si="534"/>
        <v>0</v>
      </c>
      <c r="AZ106" s="22">
        <f t="shared" si="534"/>
        <v>0</v>
      </c>
      <c r="BA106" s="22">
        <f t="shared" si="534"/>
        <v>0</v>
      </c>
      <c r="BB106" s="22">
        <f t="shared" si="534"/>
        <v>0</v>
      </c>
      <c r="BC106" s="22">
        <f t="shared" si="534"/>
        <v>0</v>
      </c>
      <c r="BD106" s="22">
        <f t="shared" si="534"/>
        <v>0</v>
      </c>
      <c r="BE106" s="22">
        <f t="shared" si="534"/>
        <v>0</v>
      </c>
      <c r="BF106" s="22">
        <f t="shared" si="502"/>
        <v>450</v>
      </c>
      <c r="BG106" s="22">
        <f t="shared" si="503"/>
        <v>1543</v>
      </c>
      <c r="BH106" s="22">
        <f t="shared" si="504"/>
        <v>427</v>
      </c>
      <c r="BI106" s="22">
        <f t="shared" si="505"/>
        <v>65</v>
      </c>
      <c r="BJ106" s="22">
        <f t="shared" si="506"/>
        <v>492</v>
      </c>
      <c r="BK106" s="22"/>
      <c r="BL106" s="22">
        <f t="shared" ref="BL106:BQ106" si="535">SUM(BL97:BL105)</f>
        <v>0</v>
      </c>
      <c r="BM106" s="22">
        <f t="shared" si="535"/>
        <v>0</v>
      </c>
      <c r="BN106" s="22">
        <f t="shared" si="535"/>
        <v>0</v>
      </c>
      <c r="BO106" s="22">
        <f t="shared" si="535"/>
        <v>427</v>
      </c>
      <c r="BP106" s="22">
        <f t="shared" si="535"/>
        <v>65</v>
      </c>
      <c r="BQ106" s="22">
        <f t="shared" si="535"/>
        <v>492</v>
      </c>
      <c r="BR106" s="22">
        <f t="shared" ref="BR106:BT106" si="536">SUM(BR97:BR105)</f>
        <v>0</v>
      </c>
      <c r="BS106" s="22">
        <f t="shared" si="536"/>
        <v>0</v>
      </c>
      <c r="BT106" s="22">
        <f t="shared" si="536"/>
        <v>0</v>
      </c>
    </row>
    <row r="107" spans="1:72" s="2" customFormat="1" ht="23.25" customHeight="1" x14ac:dyDescent="0.3">
      <c r="A107" s="4"/>
      <c r="B107" s="21" t="s">
        <v>36</v>
      </c>
      <c r="C107" s="22">
        <f t="shared" ref="C107:AM107" si="537">C92+C106+C95</f>
        <v>300</v>
      </c>
      <c r="D107" s="22">
        <f t="shared" si="537"/>
        <v>226</v>
      </c>
      <c r="E107" s="22">
        <f>E92+E106+E95</f>
        <v>175</v>
      </c>
      <c r="F107" s="22">
        <f t="shared" si="537"/>
        <v>52</v>
      </c>
      <c r="G107" s="22">
        <f t="shared" si="537"/>
        <v>227</v>
      </c>
      <c r="H107" s="22">
        <f t="shared" ref="H107" si="538">H92+H106+H95</f>
        <v>0</v>
      </c>
      <c r="I107" s="22">
        <f t="shared" ref="I107" si="539">I92+I106+I95</f>
        <v>251</v>
      </c>
      <c r="J107" s="22">
        <f t="shared" ref="J107" si="540">J92+J106+J95</f>
        <v>117</v>
      </c>
      <c r="K107" s="22">
        <f t="shared" ref="K107" si="541">K92+K106+K95</f>
        <v>43</v>
      </c>
      <c r="L107" s="22">
        <f t="shared" ref="L107" si="542">L92+L106+L95</f>
        <v>160</v>
      </c>
      <c r="M107" s="22">
        <f t="shared" si="537"/>
        <v>425</v>
      </c>
      <c r="N107" s="22">
        <f t="shared" si="537"/>
        <v>1854</v>
      </c>
      <c r="O107" s="22">
        <f t="shared" si="537"/>
        <v>474</v>
      </c>
      <c r="P107" s="22">
        <f t="shared" si="537"/>
        <v>55</v>
      </c>
      <c r="Q107" s="22">
        <f t="shared" si="537"/>
        <v>529</v>
      </c>
      <c r="R107" s="22">
        <f t="shared" si="537"/>
        <v>290</v>
      </c>
      <c r="S107" s="22">
        <f t="shared" si="537"/>
        <v>330</v>
      </c>
      <c r="T107" s="22">
        <f t="shared" si="537"/>
        <v>88</v>
      </c>
      <c r="U107" s="22">
        <f t="shared" si="537"/>
        <v>97</v>
      </c>
      <c r="V107" s="22">
        <f t="shared" si="537"/>
        <v>185</v>
      </c>
      <c r="W107" s="22">
        <f t="shared" si="537"/>
        <v>233</v>
      </c>
      <c r="X107" s="22">
        <f t="shared" si="537"/>
        <v>197</v>
      </c>
      <c r="Y107" s="22">
        <f t="shared" si="537"/>
        <v>58</v>
      </c>
      <c r="Z107" s="22">
        <f t="shared" si="537"/>
        <v>38</v>
      </c>
      <c r="AA107" s="22">
        <f t="shared" si="537"/>
        <v>96</v>
      </c>
      <c r="AB107" s="22">
        <f t="shared" si="537"/>
        <v>38</v>
      </c>
      <c r="AC107" s="22">
        <f t="shared" si="537"/>
        <v>796</v>
      </c>
      <c r="AD107" s="22">
        <f t="shared" si="537"/>
        <v>146</v>
      </c>
      <c r="AE107" s="22">
        <f t="shared" si="537"/>
        <v>56</v>
      </c>
      <c r="AF107" s="22">
        <f t="shared" si="537"/>
        <v>202</v>
      </c>
      <c r="AG107" s="22">
        <f t="shared" si="537"/>
        <v>24</v>
      </c>
      <c r="AH107" s="22">
        <f t="shared" si="537"/>
        <v>65</v>
      </c>
      <c r="AI107" s="22">
        <f t="shared" si="537"/>
        <v>13</v>
      </c>
      <c r="AJ107" s="22">
        <f t="shared" si="537"/>
        <v>9</v>
      </c>
      <c r="AK107" s="22">
        <f t="shared" si="537"/>
        <v>22</v>
      </c>
      <c r="AL107" s="22">
        <f t="shared" si="537"/>
        <v>0</v>
      </c>
      <c r="AM107" s="22">
        <f t="shared" si="537"/>
        <v>0</v>
      </c>
      <c r="AN107" s="22">
        <f t="shared" ref="AN107:BE107" si="543">AN92+AN106+AN95</f>
        <v>0</v>
      </c>
      <c r="AO107" s="22">
        <f t="shared" si="543"/>
        <v>0</v>
      </c>
      <c r="AP107" s="22">
        <f t="shared" si="543"/>
        <v>0</v>
      </c>
      <c r="AQ107" s="22">
        <f t="shared" si="543"/>
        <v>0</v>
      </c>
      <c r="AR107" s="22">
        <f t="shared" si="543"/>
        <v>21</v>
      </c>
      <c r="AS107" s="22">
        <f t="shared" si="543"/>
        <v>10</v>
      </c>
      <c r="AT107" s="22">
        <f t="shared" si="543"/>
        <v>6</v>
      </c>
      <c r="AU107" s="22">
        <f t="shared" si="543"/>
        <v>16</v>
      </c>
      <c r="AV107" s="22">
        <f t="shared" si="543"/>
        <v>0</v>
      </c>
      <c r="AW107" s="22">
        <f t="shared" si="543"/>
        <v>11</v>
      </c>
      <c r="AX107" s="22">
        <f t="shared" si="543"/>
        <v>0</v>
      </c>
      <c r="AY107" s="22">
        <f t="shared" si="543"/>
        <v>0</v>
      </c>
      <c r="AZ107" s="22">
        <f t="shared" si="543"/>
        <v>0</v>
      </c>
      <c r="BA107" s="22">
        <f t="shared" si="543"/>
        <v>0</v>
      </c>
      <c r="BB107" s="22">
        <f t="shared" si="543"/>
        <v>0</v>
      </c>
      <c r="BC107" s="22">
        <f t="shared" si="543"/>
        <v>2</v>
      </c>
      <c r="BD107" s="22">
        <f t="shared" si="543"/>
        <v>0</v>
      </c>
      <c r="BE107" s="22">
        <f t="shared" si="543"/>
        <v>2</v>
      </c>
      <c r="BF107" s="22">
        <f t="shared" si="502"/>
        <v>1310</v>
      </c>
      <c r="BG107" s="22">
        <f t="shared" si="503"/>
        <v>3751</v>
      </c>
      <c r="BH107" s="22">
        <f t="shared" si="504"/>
        <v>1083</v>
      </c>
      <c r="BI107" s="22">
        <f t="shared" si="505"/>
        <v>356</v>
      </c>
      <c r="BJ107" s="22">
        <f t="shared" si="506"/>
        <v>1439</v>
      </c>
      <c r="BK107" s="22"/>
      <c r="BL107" s="22">
        <f t="shared" ref="BL107:BQ107" si="544">BL92+BL106+BL95</f>
        <v>0</v>
      </c>
      <c r="BM107" s="22">
        <f t="shared" si="544"/>
        <v>0</v>
      </c>
      <c r="BN107" s="22">
        <f t="shared" si="544"/>
        <v>0</v>
      </c>
      <c r="BO107" s="22">
        <f>BO92+BO106+BO95</f>
        <v>1083</v>
      </c>
      <c r="BP107" s="22">
        <f t="shared" si="544"/>
        <v>356</v>
      </c>
      <c r="BQ107" s="22">
        <f t="shared" si="544"/>
        <v>1439</v>
      </c>
      <c r="BR107" s="22">
        <f>BR92+BR106+BR95</f>
        <v>0</v>
      </c>
      <c r="BS107" s="22">
        <f t="shared" ref="BS107:BT107" si="545">BS92+BS106+BS95</f>
        <v>0</v>
      </c>
      <c r="BT107" s="22">
        <f t="shared" si="545"/>
        <v>0</v>
      </c>
    </row>
    <row r="108" spans="1:72" s="2" customFormat="1" ht="23.25" customHeight="1" x14ac:dyDescent="0.3">
      <c r="A108" s="4"/>
      <c r="B108" s="10" t="s">
        <v>85</v>
      </c>
      <c r="C108" s="22"/>
      <c r="D108" s="22"/>
      <c r="E108" s="22"/>
      <c r="F108" s="22"/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22"/>
      <c r="U108" s="22"/>
      <c r="V108" s="22"/>
      <c r="W108" s="22"/>
      <c r="X108" s="22"/>
      <c r="Y108" s="22"/>
      <c r="Z108" s="22"/>
      <c r="AA108" s="22"/>
      <c r="AB108" s="22"/>
      <c r="AC108" s="22"/>
      <c r="AD108" s="22"/>
      <c r="AE108" s="22"/>
      <c r="AF108" s="22"/>
      <c r="AG108" s="22"/>
      <c r="AH108" s="22"/>
      <c r="AI108" s="22"/>
      <c r="AJ108" s="22"/>
      <c r="AK108" s="22"/>
      <c r="AL108" s="22"/>
      <c r="AM108" s="22"/>
      <c r="AN108" s="22"/>
      <c r="AO108" s="22"/>
      <c r="AP108" s="22"/>
      <c r="AQ108" s="22"/>
      <c r="AR108" s="22"/>
      <c r="AS108" s="22"/>
      <c r="AT108" s="22"/>
      <c r="AU108" s="22"/>
      <c r="AV108" s="22"/>
      <c r="AW108" s="22"/>
      <c r="AX108" s="22"/>
      <c r="AY108" s="22"/>
      <c r="AZ108" s="22"/>
      <c r="BA108" s="22"/>
      <c r="BB108" s="22"/>
      <c r="BC108" s="22"/>
      <c r="BD108" s="22"/>
      <c r="BE108" s="22"/>
      <c r="BF108" s="22"/>
      <c r="BG108" s="22"/>
      <c r="BH108" s="22"/>
      <c r="BI108" s="22"/>
      <c r="BJ108" s="22"/>
      <c r="BK108" s="22"/>
      <c r="BL108" s="22"/>
      <c r="BM108" s="22"/>
      <c r="BN108" s="22"/>
      <c r="BO108" s="22"/>
      <c r="BP108" s="22"/>
      <c r="BQ108" s="22"/>
      <c r="BR108" s="22"/>
      <c r="BS108" s="22"/>
      <c r="BT108" s="22"/>
    </row>
    <row r="109" spans="1:72" ht="23.25" customHeight="1" x14ac:dyDescent="0.3">
      <c r="A109" s="18"/>
      <c r="B109" s="5" t="s">
        <v>59</v>
      </c>
      <c r="C109" s="115"/>
      <c r="D109" s="115"/>
      <c r="E109" s="115"/>
      <c r="F109" s="115"/>
      <c r="G109" s="20"/>
      <c r="H109" s="20"/>
      <c r="I109" s="20"/>
      <c r="J109" s="20"/>
      <c r="K109" s="20"/>
      <c r="L109" s="20"/>
      <c r="M109" s="20"/>
      <c r="N109" s="20"/>
      <c r="O109" s="20"/>
      <c r="P109" s="20"/>
      <c r="Q109" s="20"/>
      <c r="R109" s="115"/>
      <c r="S109" s="115"/>
      <c r="T109" s="57"/>
      <c r="U109" s="57"/>
      <c r="V109" s="20"/>
      <c r="W109" s="20"/>
      <c r="X109" s="20"/>
      <c r="Y109" s="20"/>
      <c r="Z109" s="20"/>
      <c r="AA109" s="20"/>
      <c r="AB109" s="20"/>
      <c r="AC109" s="20"/>
      <c r="AD109" s="20"/>
      <c r="AE109" s="20"/>
      <c r="AF109" s="20"/>
      <c r="AG109" s="20"/>
      <c r="AH109" s="20"/>
      <c r="AI109" s="20"/>
      <c r="AJ109" s="20"/>
      <c r="AK109" s="20"/>
      <c r="AL109" s="115"/>
      <c r="AM109" s="115"/>
      <c r="AN109" s="115"/>
      <c r="AO109" s="115"/>
      <c r="AP109" s="20"/>
      <c r="AQ109" s="20"/>
      <c r="AR109" s="20"/>
      <c r="AS109" s="20"/>
      <c r="AT109" s="20"/>
      <c r="AU109" s="20"/>
      <c r="AV109" s="20"/>
      <c r="AW109" s="20"/>
      <c r="AX109" s="20"/>
      <c r="AY109" s="20"/>
      <c r="AZ109" s="20"/>
      <c r="BA109" s="20"/>
      <c r="BB109" s="20"/>
      <c r="BC109" s="20"/>
      <c r="BD109" s="20"/>
      <c r="BE109" s="20"/>
      <c r="BF109" s="20"/>
      <c r="BG109" s="20"/>
      <c r="BH109" s="20"/>
      <c r="BI109" s="20"/>
      <c r="BJ109" s="20"/>
      <c r="BK109" s="114"/>
      <c r="BL109" s="20"/>
      <c r="BM109" s="20"/>
      <c r="BN109" s="20"/>
      <c r="BO109" s="20"/>
      <c r="BP109" s="20"/>
      <c r="BQ109" s="20"/>
      <c r="BR109" s="20"/>
      <c r="BS109" s="20"/>
      <c r="BT109" s="20"/>
    </row>
    <row r="110" spans="1:72" ht="23.25" customHeight="1" x14ac:dyDescent="0.3">
      <c r="A110" s="18"/>
      <c r="B110" s="19" t="s">
        <v>86</v>
      </c>
      <c r="C110" s="20">
        <v>0</v>
      </c>
      <c r="D110" s="20">
        <v>0</v>
      </c>
      <c r="E110" s="20">
        <v>0</v>
      </c>
      <c r="F110" s="20">
        <v>0</v>
      </c>
      <c r="G110" s="20">
        <f t="shared" ref="G110:G115" si="546">E110+F110</f>
        <v>0</v>
      </c>
      <c r="H110" s="20">
        <v>0</v>
      </c>
      <c r="I110" s="20">
        <v>2</v>
      </c>
      <c r="J110" s="20">
        <v>2</v>
      </c>
      <c r="K110" s="20">
        <v>0</v>
      </c>
      <c r="L110" s="20">
        <f t="shared" ref="L110:L115" si="547">SUM(J110:K110)</f>
        <v>2</v>
      </c>
      <c r="M110" s="20">
        <v>35</v>
      </c>
      <c r="N110" s="20">
        <f>13+84</f>
        <v>97</v>
      </c>
      <c r="O110" s="20">
        <f>25+13+5</f>
        <v>43</v>
      </c>
      <c r="P110" s="20">
        <v>2</v>
      </c>
      <c r="Q110" s="20">
        <f t="shared" ref="Q110:Q115" si="548">O110+P110</f>
        <v>45</v>
      </c>
      <c r="R110" s="20">
        <v>0</v>
      </c>
      <c r="S110" s="20">
        <v>0</v>
      </c>
      <c r="T110" s="20">
        <v>0</v>
      </c>
      <c r="U110" s="20">
        <v>0</v>
      </c>
      <c r="V110" s="20">
        <f t="shared" ref="V110:V115" si="549">T110+U110</f>
        <v>0</v>
      </c>
      <c r="W110" s="20">
        <v>0</v>
      </c>
      <c r="X110" s="20">
        <v>0</v>
      </c>
      <c r="Y110" s="20">
        <v>0</v>
      </c>
      <c r="Z110" s="20">
        <v>0</v>
      </c>
      <c r="AA110" s="20">
        <f t="shared" ref="AA110:AA115" si="550">Y110+Z110</f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f t="shared" ref="AF110:AF115" si="551">AD110+AE110</f>
        <v>0</v>
      </c>
      <c r="AG110" s="20">
        <v>0</v>
      </c>
      <c r="AH110" s="20">
        <v>0</v>
      </c>
      <c r="AI110" s="20">
        <v>0</v>
      </c>
      <c r="AJ110" s="20">
        <v>0</v>
      </c>
      <c r="AK110" s="20">
        <f t="shared" ref="AK110:AK115" si="552">AI110+AJ110</f>
        <v>0</v>
      </c>
      <c r="AL110" s="20">
        <v>0</v>
      </c>
      <c r="AM110" s="20">
        <v>0</v>
      </c>
      <c r="AN110" s="20">
        <v>0</v>
      </c>
      <c r="AO110" s="20">
        <v>0</v>
      </c>
      <c r="AP110" s="20">
        <f t="shared" ref="AP110:AP115" si="553">AN110+AO110</f>
        <v>0</v>
      </c>
      <c r="AQ110" s="20">
        <v>0</v>
      </c>
      <c r="AR110" s="20">
        <v>0</v>
      </c>
      <c r="AS110" s="20">
        <v>1</v>
      </c>
      <c r="AT110" s="20">
        <v>0</v>
      </c>
      <c r="AU110" s="20">
        <f t="shared" ref="AU110:AU115" si="554">AS110+AT110</f>
        <v>1</v>
      </c>
      <c r="AV110" s="20">
        <v>0</v>
      </c>
      <c r="AW110" s="20">
        <v>0</v>
      </c>
      <c r="AX110" s="20">
        <v>0</v>
      </c>
      <c r="AY110" s="20">
        <v>0</v>
      </c>
      <c r="AZ110" s="20">
        <f t="shared" ref="AZ110:AZ115" si="555">AX110+AY110</f>
        <v>0</v>
      </c>
      <c r="BA110" s="20">
        <v>0</v>
      </c>
      <c r="BB110" s="20">
        <v>0</v>
      </c>
      <c r="BC110" s="20">
        <v>0</v>
      </c>
      <c r="BD110" s="20">
        <v>0</v>
      </c>
      <c r="BE110" s="20">
        <f t="shared" ref="BE110:BE115" si="556">BC110+BD110</f>
        <v>0</v>
      </c>
      <c r="BF110" s="22">
        <f t="shared" ref="BF110:BF118" si="557">C110+M110+R110+W110+AB110+AG110+AL110+AQ110+AV110+BA110+H110</f>
        <v>35</v>
      </c>
      <c r="BG110" s="22">
        <f t="shared" ref="BG110:BG118" si="558">D110+N110+S110+X110+AC110+AH110+AM110+AR110+AW110+BB110+I110</f>
        <v>99</v>
      </c>
      <c r="BH110" s="22">
        <f t="shared" ref="BH110:BH118" si="559">E110+O110+T110+Y110+AD110+AI110+AN110+AS110+AX110+BC110+J110</f>
        <v>46</v>
      </c>
      <c r="BI110" s="22">
        <f t="shared" ref="BI110:BI118" si="560">F110+P110+U110+Z110+AE110+AJ110+AO110+AT110+AY110+BD110+K110</f>
        <v>2</v>
      </c>
      <c r="BJ110" s="22">
        <f t="shared" ref="BJ110:BJ118" si="561">G110+Q110+V110+AA110+AF110+AK110+AP110+AU110+AZ110+BE110+L110</f>
        <v>48</v>
      </c>
      <c r="BK110" s="23">
        <v>2</v>
      </c>
      <c r="BL110" s="22" t="str">
        <f t="shared" ref="BL110:BL115" si="562">IF(BK110=1,BH110,"0")</f>
        <v>0</v>
      </c>
      <c r="BM110" s="22" t="str">
        <f t="shared" ref="BM110:BM115" si="563">IF(BK110=1,BI110,"0")</f>
        <v>0</v>
      </c>
      <c r="BN110" s="22">
        <f t="shared" ref="BN110:BN115" si="564">BL110+BM110</f>
        <v>0</v>
      </c>
      <c r="BO110" s="22">
        <f t="shared" ref="BO110:BO115" si="565">IF(BK110=2,BH110,"0")</f>
        <v>46</v>
      </c>
      <c r="BP110" s="22">
        <f t="shared" ref="BP110:BP115" si="566">IF(BK110=2,BI110,"0")</f>
        <v>2</v>
      </c>
      <c r="BQ110" s="22">
        <f t="shared" ref="BQ110:BQ115" si="567">BO110+BP110</f>
        <v>48</v>
      </c>
      <c r="BR110" s="22" t="str">
        <f t="shared" ref="BR110:BR115" si="568">IF(BN110=2,BK110,"0")</f>
        <v>0</v>
      </c>
      <c r="BS110" s="22" t="str">
        <f t="shared" ref="BS110:BS115" si="569">IF(BN110=2,BL110,"0")</f>
        <v>0</v>
      </c>
      <c r="BT110" s="22">
        <f t="shared" ref="BT110:BT115" si="570">BR110+BS110</f>
        <v>0</v>
      </c>
    </row>
    <row r="111" spans="1:72" ht="23.25" customHeight="1" x14ac:dyDescent="0.3">
      <c r="A111" s="18"/>
      <c r="B111" s="19" t="s">
        <v>44</v>
      </c>
      <c r="C111" s="20">
        <v>0</v>
      </c>
      <c r="D111" s="20">
        <v>0</v>
      </c>
      <c r="E111" s="20">
        <v>2</v>
      </c>
      <c r="F111" s="20">
        <v>0</v>
      </c>
      <c r="G111" s="20">
        <f t="shared" si="546"/>
        <v>2</v>
      </c>
      <c r="H111" s="20">
        <v>0</v>
      </c>
      <c r="I111" s="20">
        <v>0</v>
      </c>
      <c r="J111" s="20">
        <v>0</v>
      </c>
      <c r="K111" s="20">
        <v>0</v>
      </c>
      <c r="L111" s="20">
        <f t="shared" si="547"/>
        <v>0</v>
      </c>
      <c r="M111" s="20">
        <v>35</v>
      </c>
      <c r="N111" s="20">
        <f>57+13</f>
        <v>70</v>
      </c>
      <c r="O111" s="20">
        <f>5+26</f>
        <v>31</v>
      </c>
      <c r="P111" s="20">
        <v>1</v>
      </c>
      <c r="Q111" s="20">
        <f t="shared" si="548"/>
        <v>32</v>
      </c>
      <c r="R111" s="20">
        <v>0</v>
      </c>
      <c r="S111" s="20">
        <v>0</v>
      </c>
      <c r="T111" s="20">
        <v>0</v>
      </c>
      <c r="U111" s="20">
        <v>0</v>
      </c>
      <c r="V111" s="20">
        <f t="shared" si="549"/>
        <v>0</v>
      </c>
      <c r="W111" s="20">
        <v>0</v>
      </c>
      <c r="X111" s="20">
        <v>0</v>
      </c>
      <c r="Y111" s="20">
        <v>0</v>
      </c>
      <c r="Z111" s="20">
        <v>0</v>
      </c>
      <c r="AA111" s="20">
        <f t="shared" si="550"/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f t="shared" si="551"/>
        <v>0</v>
      </c>
      <c r="AG111" s="20">
        <v>0</v>
      </c>
      <c r="AH111" s="20">
        <v>0</v>
      </c>
      <c r="AI111" s="20">
        <v>0</v>
      </c>
      <c r="AJ111" s="20">
        <v>0</v>
      </c>
      <c r="AK111" s="20">
        <f t="shared" si="552"/>
        <v>0</v>
      </c>
      <c r="AL111" s="20">
        <v>0</v>
      </c>
      <c r="AM111" s="20">
        <v>0</v>
      </c>
      <c r="AN111" s="20">
        <v>0</v>
      </c>
      <c r="AO111" s="20">
        <v>0</v>
      </c>
      <c r="AP111" s="20">
        <f t="shared" si="553"/>
        <v>0</v>
      </c>
      <c r="AQ111" s="20">
        <v>0</v>
      </c>
      <c r="AR111" s="20">
        <v>0</v>
      </c>
      <c r="AS111" s="20">
        <v>0</v>
      </c>
      <c r="AT111" s="20">
        <v>0</v>
      </c>
      <c r="AU111" s="20">
        <f t="shared" si="554"/>
        <v>0</v>
      </c>
      <c r="AV111" s="20">
        <v>0</v>
      </c>
      <c r="AW111" s="20">
        <v>0</v>
      </c>
      <c r="AX111" s="20">
        <v>0</v>
      </c>
      <c r="AY111" s="20">
        <v>0</v>
      </c>
      <c r="AZ111" s="20">
        <f t="shared" si="555"/>
        <v>0</v>
      </c>
      <c r="BA111" s="20">
        <v>0</v>
      </c>
      <c r="BB111" s="20">
        <v>0</v>
      </c>
      <c r="BC111" s="20">
        <v>0</v>
      </c>
      <c r="BD111" s="20">
        <v>0</v>
      </c>
      <c r="BE111" s="20">
        <f t="shared" si="556"/>
        <v>0</v>
      </c>
      <c r="BF111" s="22">
        <f t="shared" si="557"/>
        <v>35</v>
      </c>
      <c r="BG111" s="22">
        <f t="shared" si="558"/>
        <v>70</v>
      </c>
      <c r="BH111" s="22">
        <f t="shared" si="559"/>
        <v>33</v>
      </c>
      <c r="BI111" s="22">
        <f t="shared" si="560"/>
        <v>1</v>
      </c>
      <c r="BJ111" s="22">
        <f t="shared" si="561"/>
        <v>34</v>
      </c>
      <c r="BK111" s="23">
        <v>2</v>
      </c>
      <c r="BL111" s="22" t="str">
        <f t="shared" si="562"/>
        <v>0</v>
      </c>
      <c r="BM111" s="22" t="str">
        <f t="shared" si="563"/>
        <v>0</v>
      </c>
      <c r="BN111" s="22">
        <f t="shared" si="564"/>
        <v>0</v>
      </c>
      <c r="BO111" s="22">
        <f t="shared" si="565"/>
        <v>33</v>
      </c>
      <c r="BP111" s="22">
        <f t="shared" si="566"/>
        <v>1</v>
      </c>
      <c r="BQ111" s="22">
        <f t="shared" si="567"/>
        <v>34</v>
      </c>
      <c r="BR111" s="22" t="str">
        <f t="shared" si="568"/>
        <v>0</v>
      </c>
      <c r="BS111" s="22" t="str">
        <f t="shared" si="569"/>
        <v>0</v>
      </c>
      <c r="BT111" s="22">
        <f t="shared" si="570"/>
        <v>0</v>
      </c>
    </row>
    <row r="112" spans="1:72" ht="23.25" customHeight="1" x14ac:dyDescent="0.3">
      <c r="A112" s="18"/>
      <c r="B112" s="19" t="s">
        <v>71</v>
      </c>
      <c r="C112" s="20">
        <v>0</v>
      </c>
      <c r="D112" s="20">
        <v>0</v>
      </c>
      <c r="E112" s="20">
        <v>3</v>
      </c>
      <c r="F112" s="20">
        <v>1</v>
      </c>
      <c r="G112" s="20">
        <f t="shared" si="546"/>
        <v>4</v>
      </c>
      <c r="H112" s="20">
        <v>0</v>
      </c>
      <c r="I112" s="20">
        <v>0</v>
      </c>
      <c r="J112" s="20">
        <v>0</v>
      </c>
      <c r="K112" s="20">
        <v>0</v>
      </c>
      <c r="L112" s="20">
        <f t="shared" si="547"/>
        <v>0</v>
      </c>
      <c r="M112" s="20">
        <v>35</v>
      </c>
      <c r="N112" s="20">
        <v>31</v>
      </c>
      <c r="O112" s="20">
        <v>26</v>
      </c>
      <c r="P112" s="20">
        <v>8</v>
      </c>
      <c r="Q112" s="20">
        <f t="shared" si="548"/>
        <v>34</v>
      </c>
      <c r="R112" s="20">
        <v>0</v>
      </c>
      <c r="S112" s="20">
        <v>0</v>
      </c>
      <c r="T112" s="20">
        <v>0</v>
      </c>
      <c r="U112" s="20">
        <v>0</v>
      </c>
      <c r="V112" s="20">
        <f t="shared" si="549"/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f t="shared" si="550"/>
        <v>0</v>
      </c>
      <c r="AB112" s="20">
        <v>0</v>
      </c>
      <c r="AC112" s="20">
        <v>0</v>
      </c>
      <c r="AD112" s="20">
        <v>0</v>
      </c>
      <c r="AE112" s="20">
        <v>0</v>
      </c>
      <c r="AF112" s="20">
        <f t="shared" si="551"/>
        <v>0</v>
      </c>
      <c r="AG112" s="20">
        <v>0</v>
      </c>
      <c r="AH112" s="20">
        <v>0</v>
      </c>
      <c r="AI112" s="20">
        <v>0</v>
      </c>
      <c r="AJ112" s="20">
        <v>0</v>
      </c>
      <c r="AK112" s="20">
        <f t="shared" si="552"/>
        <v>0</v>
      </c>
      <c r="AL112" s="20">
        <v>0</v>
      </c>
      <c r="AM112" s="20">
        <v>0</v>
      </c>
      <c r="AN112" s="20">
        <v>0</v>
      </c>
      <c r="AO112" s="20">
        <v>0</v>
      </c>
      <c r="AP112" s="20">
        <f t="shared" si="553"/>
        <v>0</v>
      </c>
      <c r="AQ112" s="20">
        <v>0</v>
      </c>
      <c r="AR112" s="20">
        <v>2</v>
      </c>
      <c r="AS112" s="20">
        <v>2</v>
      </c>
      <c r="AT112" s="20">
        <v>0</v>
      </c>
      <c r="AU112" s="20">
        <f t="shared" si="554"/>
        <v>2</v>
      </c>
      <c r="AV112" s="20">
        <v>0</v>
      </c>
      <c r="AW112" s="20">
        <v>0</v>
      </c>
      <c r="AX112" s="20">
        <v>0</v>
      </c>
      <c r="AY112" s="20">
        <v>0</v>
      </c>
      <c r="AZ112" s="20">
        <f t="shared" si="555"/>
        <v>0</v>
      </c>
      <c r="BA112" s="20">
        <v>0</v>
      </c>
      <c r="BB112" s="20">
        <v>0</v>
      </c>
      <c r="BC112" s="20">
        <v>0</v>
      </c>
      <c r="BD112" s="20">
        <v>0</v>
      </c>
      <c r="BE112" s="20">
        <f t="shared" si="556"/>
        <v>0</v>
      </c>
      <c r="BF112" s="22">
        <f t="shared" si="557"/>
        <v>35</v>
      </c>
      <c r="BG112" s="22">
        <f t="shared" si="558"/>
        <v>33</v>
      </c>
      <c r="BH112" s="22">
        <f t="shared" si="559"/>
        <v>31</v>
      </c>
      <c r="BI112" s="22">
        <f t="shared" si="560"/>
        <v>9</v>
      </c>
      <c r="BJ112" s="22">
        <f t="shared" si="561"/>
        <v>40</v>
      </c>
      <c r="BK112" s="23">
        <v>2</v>
      </c>
      <c r="BL112" s="22" t="str">
        <f t="shared" si="562"/>
        <v>0</v>
      </c>
      <c r="BM112" s="22" t="str">
        <f t="shared" si="563"/>
        <v>0</v>
      </c>
      <c r="BN112" s="22">
        <f t="shared" si="564"/>
        <v>0</v>
      </c>
      <c r="BO112" s="22">
        <f t="shared" si="565"/>
        <v>31</v>
      </c>
      <c r="BP112" s="22">
        <f t="shared" si="566"/>
        <v>9</v>
      </c>
      <c r="BQ112" s="22">
        <f t="shared" si="567"/>
        <v>40</v>
      </c>
      <c r="BR112" s="22" t="str">
        <f t="shared" si="568"/>
        <v>0</v>
      </c>
      <c r="BS112" s="22" t="str">
        <f t="shared" si="569"/>
        <v>0</v>
      </c>
      <c r="BT112" s="22">
        <f t="shared" si="570"/>
        <v>0</v>
      </c>
    </row>
    <row r="113" spans="1:72" s="31" customFormat="1" ht="23.25" customHeight="1" x14ac:dyDescent="0.2">
      <c r="A113" s="29"/>
      <c r="B113" s="30" t="s">
        <v>84</v>
      </c>
      <c r="C113" s="20">
        <v>0</v>
      </c>
      <c r="D113" s="20">
        <v>0</v>
      </c>
      <c r="E113" s="20">
        <v>1</v>
      </c>
      <c r="F113" s="20">
        <v>0</v>
      </c>
      <c r="G113" s="20">
        <f t="shared" si="546"/>
        <v>1</v>
      </c>
      <c r="H113" s="20">
        <v>0</v>
      </c>
      <c r="I113" s="20">
        <v>0</v>
      </c>
      <c r="J113" s="20">
        <v>0</v>
      </c>
      <c r="K113" s="20">
        <v>0</v>
      </c>
      <c r="L113" s="20">
        <f t="shared" si="547"/>
        <v>0</v>
      </c>
      <c r="M113" s="20">
        <v>35</v>
      </c>
      <c r="N113" s="20">
        <f>9+66</f>
        <v>75</v>
      </c>
      <c r="O113" s="20">
        <f>22+4+4</f>
        <v>30</v>
      </c>
      <c r="P113" s="20">
        <f>5+3</f>
        <v>8</v>
      </c>
      <c r="Q113" s="20">
        <f t="shared" si="548"/>
        <v>38</v>
      </c>
      <c r="R113" s="20">
        <v>0</v>
      </c>
      <c r="S113" s="20">
        <v>0</v>
      </c>
      <c r="T113" s="20">
        <v>0</v>
      </c>
      <c r="U113" s="20">
        <v>0</v>
      </c>
      <c r="V113" s="20">
        <f t="shared" si="549"/>
        <v>0</v>
      </c>
      <c r="W113" s="20">
        <v>0</v>
      </c>
      <c r="X113" s="20">
        <v>0</v>
      </c>
      <c r="Y113" s="20">
        <v>0</v>
      </c>
      <c r="Z113" s="20">
        <v>0</v>
      </c>
      <c r="AA113" s="20">
        <f t="shared" si="550"/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f t="shared" si="551"/>
        <v>0</v>
      </c>
      <c r="AG113" s="20">
        <v>0</v>
      </c>
      <c r="AH113" s="20">
        <v>0</v>
      </c>
      <c r="AI113" s="20">
        <v>0</v>
      </c>
      <c r="AJ113" s="20">
        <v>0</v>
      </c>
      <c r="AK113" s="20">
        <f t="shared" si="552"/>
        <v>0</v>
      </c>
      <c r="AL113" s="20">
        <v>0</v>
      </c>
      <c r="AM113" s="20">
        <v>0</v>
      </c>
      <c r="AN113" s="20">
        <v>0</v>
      </c>
      <c r="AO113" s="20">
        <v>0</v>
      </c>
      <c r="AP113" s="20">
        <f t="shared" si="553"/>
        <v>0</v>
      </c>
      <c r="AQ113" s="20">
        <v>0</v>
      </c>
      <c r="AR113" s="20">
        <v>2</v>
      </c>
      <c r="AS113" s="20">
        <v>2</v>
      </c>
      <c r="AT113" s="20">
        <v>1</v>
      </c>
      <c r="AU113" s="20">
        <f t="shared" si="554"/>
        <v>3</v>
      </c>
      <c r="AV113" s="20">
        <v>0</v>
      </c>
      <c r="AW113" s="20">
        <v>0</v>
      </c>
      <c r="AX113" s="20">
        <v>0</v>
      </c>
      <c r="AY113" s="20">
        <v>0</v>
      </c>
      <c r="AZ113" s="20">
        <f t="shared" si="555"/>
        <v>0</v>
      </c>
      <c r="BA113" s="20">
        <v>0</v>
      </c>
      <c r="BB113" s="20">
        <v>0</v>
      </c>
      <c r="BC113" s="20">
        <v>0</v>
      </c>
      <c r="BD113" s="20">
        <v>0</v>
      </c>
      <c r="BE113" s="20">
        <f t="shared" si="556"/>
        <v>0</v>
      </c>
      <c r="BF113" s="22">
        <f t="shared" si="557"/>
        <v>35</v>
      </c>
      <c r="BG113" s="22">
        <f t="shared" si="558"/>
        <v>77</v>
      </c>
      <c r="BH113" s="22">
        <f t="shared" si="559"/>
        <v>33</v>
      </c>
      <c r="BI113" s="22">
        <f t="shared" si="560"/>
        <v>9</v>
      </c>
      <c r="BJ113" s="22">
        <f t="shared" si="561"/>
        <v>42</v>
      </c>
      <c r="BK113" s="23">
        <v>2</v>
      </c>
      <c r="BL113" s="22" t="str">
        <f t="shared" si="562"/>
        <v>0</v>
      </c>
      <c r="BM113" s="22" t="str">
        <f t="shared" si="563"/>
        <v>0</v>
      </c>
      <c r="BN113" s="22">
        <f t="shared" si="564"/>
        <v>0</v>
      </c>
      <c r="BO113" s="22">
        <f t="shared" si="565"/>
        <v>33</v>
      </c>
      <c r="BP113" s="22">
        <f t="shared" si="566"/>
        <v>9</v>
      </c>
      <c r="BQ113" s="22">
        <f t="shared" si="567"/>
        <v>42</v>
      </c>
      <c r="BR113" s="22" t="str">
        <f t="shared" si="568"/>
        <v>0</v>
      </c>
      <c r="BS113" s="22" t="str">
        <f t="shared" si="569"/>
        <v>0</v>
      </c>
      <c r="BT113" s="22">
        <f t="shared" si="570"/>
        <v>0</v>
      </c>
    </row>
    <row r="114" spans="1:72" s="31" customFormat="1" ht="23.25" customHeight="1" x14ac:dyDescent="0.2">
      <c r="A114" s="29"/>
      <c r="B114" s="30" t="s">
        <v>77</v>
      </c>
      <c r="C114" s="20">
        <v>0</v>
      </c>
      <c r="D114" s="20">
        <v>0</v>
      </c>
      <c r="E114" s="20">
        <v>24</v>
      </c>
      <c r="F114" s="20">
        <v>5</v>
      </c>
      <c r="G114" s="20">
        <f t="shared" ref="G114" si="571">E114+F114</f>
        <v>29</v>
      </c>
      <c r="H114" s="20">
        <v>0</v>
      </c>
      <c r="I114" s="20">
        <v>0</v>
      </c>
      <c r="J114" s="20">
        <v>0</v>
      </c>
      <c r="K114" s="20">
        <v>0</v>
      </c>
      <c r="L114" s="20">
        <f t="shared" ref="L114" si="572">SUM(J114:K114)</f>
        <v>0</v>
      </c>
      <c r="M114" s="20">
        <v>36</v>
      </c>
      <c r="N114" s="20">
        <v>4</v>
      </c>
      <c r="O114" s="20">
        <v>0</v>
      </c>
      <c r="P114" s="20">
        <v>0</v>
      </c>
      <c r="Q114" s="20">
        <f t="shared" ref="Q114" si="573">O114+P114</f>
        <v>0</v>
      </c>
      <c r="R114" s="20">
        <v>0</v>
      </c>
      <c r="S114" s="20">
        <v>0</v>
      </c>
      <c r="T114" s="20">
        <v>0</v>
      </c>
      <c r="U114" s="20">
        <v>0</v>
      </c>
      <c r="V114" s="20">
        <f t="shared" ref="V114" si="574">T114+U114</f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f t="shared" ref="AA114" si="575">Y114+Z114</f>
        <v>0</v>
      </c>
      <c r="AB114" s="20">
        <v>0</v>
      </c>
      <c r="AC114" s="20">
        <v>0</v>
      </c>
      <c r="AD114" s="20">
        <v>0</v>
      </c>
      <c r="AE114" s="20">
        <v>0</v>
      </c>
      <c r="AF114" s="20">
        <f t="shared" ref="AF114" si="576">AD114+AE114</f>
        <v>0</v>
      </c>
      <c r="AG114" s="20">
        <v>0</v>
      </c>
      <c r="AH114" s="20">
        <v>0</v>
      </c>
      <c r="AI114" s="20">
        <v>0</v>
      </c>
      <c r="AJ114" s="20">
        <v>0</v>
      </c>
      <c r="AK114" s="20">
        <f t="shared" ref="AK114" si="577">AI114+AJ114</f>
        <v>0</v>
      </c>
      <c r="AL114" s="20">
        <v>0</v>
      </c>
      <c r="AM114" s="20">
        <v>0</v>
      </c>
      <c r="AN114" s="20">
        <v>0</v>
      </c>
      <c r="AO114" s="20">
        <v>0</v>
      </c>
      <c r="AP114" s="20">
        <f t="shared" ref="AP114" si="578">AN114+AO114</f>
        <v>0</v>
      </c>
      <c r="AQ114" s="20">
        <v>0</v>
      </c>
      <c r="AR114" s="20">
        <v>0</v>
      </c>
      <c r="AS114" s="20">
        <v>0</v>
      </c>
      <c r="AT114" s="20">
        <v>0</v>
      </c>
      <c r="AU114" s="20">
        <f t="shared" ref="AU114" si="579">AS114+AT114</f>
        <v>0</v>
      </c>
      <c r="AV114" s="20">
        <v>0</v>
      </c>
      <c r="AW114" s="20">
        <v>0</v>
      </c>
      <c r="AX114" s="20">
        <v>0</v>
      </c>
      <c r="AY114" s="20">
        <v>0</v>
      </c>
      <c r="AZ114" s="20">
        <f t="shared" ref="AZ114" si="580">AX114+AY114</f>
        <v>0</v>
      </c>
      <c r="BA114" s="20">
        <v>0</v>
      </c>
      <c r="BB114" s="20">
        <v>0</v>
      </c>
      <c r="BC114" s="20">
        <v>0</v>
      </c>
      <c r="BD114" s="20">
        <v>0</v>
      </c>
      <c r="BE114" s="20">
        <f t="shared" ref="BE114" si="581">BC114+BD114</f>
        <v>0</v>
      </c>
      <c r="BF114" s="22">
        <f t="shared" ref="BF114" si="582">C114+M114+R114+W114+AB114+AG114+AL114+AQ114+AV114+BA114+H114</f>
        <v>36</v>
      </c>
      <c r="BG114" s="22">
        <f t="shared" ref="BG114" si="583">D114+N114+S114+X114+AC114+AH114+AM114+AR114+AW114+BB114+I114</f>
        <v>4</v>
      </c>
      <c r="BH114" s="22">
        <f t="shared" ref="BH114" si="584">E114+O114+T114+Y114+AD114+AI114+AN114+AS114+AX114+BC114+J114</f>
        <v>24</v>
      </c>
      <c r="BI114" s="22">
        <f t="shared" ref="BI114" si="585">F114+P114+U114+Z114+AE114+AJ114+AO114+AT114+AY114+BD114+K114</f>
        <v>5</v>
      </c>
      <c r="BJ114" s="22">
        <f t="shared" ref="BJ114" si="586">G114+Q114+V114+AA114+AF114+AK114+AP114+AU114+AZ114+BE114+L114</f>
        <v>29</v>
      </c>
      <c r="BK114" s="23">
        <v>2</v>
      </c>
      <c r="BL114" s="22" t="str">
        <f t="shared" ref="BL114" si="587">IF(BK114=1,BH114,"0")</f>
        <v>0</v>
      </c>
      <c r="BM114" s="22" t="str">
        <f t="shared" ref="BM114" si="588">IF(BK114=1,BI114,"0")</f>
        <v>0</v>
      </c>
      <c r="BN114" s="22">
        <f t="shared" ref="BN114" si="589">BL114+BM114</f>
        <v>0</v>
      </c>
      <c r="BO114" s="22">
        <f t="shared" ref="BO114" si="590">IF(BK114=2,BH114,"0")</f>
        <v>24</v>
      </c>
      <c r="BP114" s="22">
        <f t="shared" ref="BP114" si="591">IF(BK114=2,BI114,"0")</f>
        <v>5</v>
      </c>
      <c r="BQ114" s="22">
        <f t="shared" ref="BQ114" si="592">BO114+BP114</f>
        <v>29</v>
      </c>
      <c r="BR114" s="22" t="str">
        <f t="shared" si="568"/>
        <v>0</v>
      </c>
      <c r="BS114" s="22" t="str">
        <f t="shared" si="569"/>
        <v>0</v>
      </c>
      <c r="BT114" s="22">
        <f t="shared" si="570"/>
        <v>0</v>
      </c>
    </row>
    <row r="115" spans="1:72" s="31" customFormat="1" ht="23.25" customHeight="1" x14ac:dyDescent="0.2">
      <c r="A115" s="29"/>
      <c r="B115" s="12" t="s">
        <v>78</v>
      </c>
      <c r="C115" s="20">
        <v>0</v>
      </c>
      <c r="D115" s="20">
        <v>0</v>
      </c>
      <c r="E115" s="20">
        <v>0</v>
      </c>
      <c r="F115" s="20">
        <v>0</v>
      </c>
      <c r="G115" s="20">
        <f t="shared" si="546"/>
        <v>0</v>
      </c>
      <c r="H115" s="20">
        <v>0</v>
      </c>
      <c r="I115" s="20">
        <v>0</v>
      </c>
      <c r="J115" s="20">
        <v>0</v>
      </c>
      <c r="K115" s="20">
        <v>0</v>
      </c>
      <c r="L115" s="20">
        <f t="shared" si="547"/>
        <v>0</v>
      </c>
      <c r="M115" s="20">
        <v>0</v>
      </c>
      <c r="N115" s="20">
        <f>9+44+9</f>
        <v>62</v>
      </c>
      <c r="O115" s="20">
        <f>24+5</f>
        <v>29</v>
      </c>
      <c r="P115" s="20">
        <v>2</v>
      </c>
      <c r="Q115" s="20">
        <f t="shared" si="548"/>
        <v>31</v>
      </c>
      <c r="R115" s="20">
        <v>0</v>
      </c>
      <c r="S115" s="20">
        <v>0</v>
      </c>
      <c r="T115" s="20">
        <v>0</v>
      </c>
      <c r="U115" s="20">
        <v>0</v>
      </c>
      <c r="V115" s="20">
        <f t="shared" si="549"/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f t="shared" si="550"/>
        <v>0</v>
      </c>
      <c r="AB115" s="20">
        <v>0</v>
      </c>
      <c r="AC115" s="20">
        <v>0</v>
      </c>
      <c r="AD115" s="20">
        <v>0</v>
      </c>
      <c r="AE115" s="20">
        <v>0</v>
      </c>
      <c r="AF115" s="20">
        <f t="shared" si="551"/>
        <v>0</v>
      </c>
      <c r="AG115" s="20">
        <v>0</v>
      </c>
      <c r="AH115" s="20">
        <v>0</v>
      </c>
      <c r="AI115" s="20">
        <v>0</v>
      </c>
      <c r="AJ115" s="20">
        <v>0</v>
      </c>
      <c r="AK115" s="20">
        <f t="shared" si="552"/>
        <v>0</v>
      </c>
      <c r="AL115" s="20">
        <v>0</v>
      </c>
      <c r="AM115" s="20">
        <v>0</v>
      </c>
      <c r="AN115" s="20">
        <v>0</v>
      </c>
      <c r="AO115" s="20">
        <v>0</v>
      </c>
      <c r="AP115" s="20">
        <f t="shared" si="553"/>
        <v>0</v>
      </c>
      <c r="AQ115" s="20">
        <v>0</v>
      </c>
      <c r="AR115" s="20">
        <v>0</v>
      </c>
      <c r="AS115" s="20">
        <v>0</v>
      </c>
      <c r="AT115" s="20">
        <v>0</v>
      </c>
      <c r="AU115" s="20">
        <f t="shared" si="554"/>
        <v>0</v>
      </c>
      <c r="AV115" s="20">
        <v>0</v>
      </c>
      <c r="AW115" s="20">
        <v>0</v>
      </c>
      <c r="AX115" s="20">
        <v>0</v>
      </c>
      <c r="AY115" s="20">
        <v>0</v>
      </c>
      <c r="AZ115" s="20">
        <f t="shared" si="555"/>
        <v>0</v>
      </c>
      <c r="BA115" s="20">
        <v>0</v>
      </c>
      <c r="BB115" s="20">
        <v>0</v>
      </c>
      <c r="BC115" s="20">
        <v>0</v>
      </c>
      <c r="BD115" s="20">
        <v>0</v>
      </c>
      <c r="BE115" s="20">
        <f t="shared" si="556"/>
        <v>0</v>
      </c>
      <c r="BF115" s="22">
        <f t="shared" si="557"/>
        <v>0</v>
      </c>
      <c r="BG115" s="22">
        <f t="shared" si="558"/>
        <v>62</v>
      </c>
      <c r="BH115" s="22">
        <f t="shared" si="559"/>
        <v>29</v>
      </c>
      <c r="BI115" s="22">
        <f t="shared" si="560"/>
        <v>2</v>
      </c>
      <c r="BJ115" s="22">
        <f t="shared" si="561"/>
        <v>31</v>
      </c>
      <c r="BK115" s="23">
        <v>2</v>
      </c>
      <c r="BL115" s="22" t="str">
        <f t="shared" si="562"/>
        <v>0</v>
      </c>
      <c r="BM115" s="22" t="str">
        <f t="shared" si="563"/>
        <v>0</v>
      </c>
      <c r="BN115" s="22">
        <f t="shared" si="564"/>
        <v>0</v>
      </c>
      <c r="BO115" s="22">
        <f t="shared" si="565"/>
        <v>29</v>
      </c>
      <c r="BP115" s="22">
        <f t="shared" si="566"/>
        <v>2</v>
      </c>
      <c r="BQ115" s="22">
        <f t="shared" si="567"/>
        <v>31</v>
      </c>
      <c r="BR115" s="22" t="str">
        <f t="shared" si="568"/>
        <v>0</v>
      </c>
      <c r="BS115" s="22" t="str">
        <f t="shared" si="569"/>
        <v>0</v>
      </c>
      <c r="BT115" s="22">
        <f t="shared" si="570"/>
        <v>0</v>
      </c>
    </row>
    <row r="116" spans="1:72" s="2" customFormat="1" ht="23.25" customHeight="1" x14ac:dyDescent="0.3">
      <c r="A116" s="4"/>
      <c r="B116" s="21" t="s">
        <v>34</v>
      </c>
      <c r="C116" s="22">
        <f t="shared" ref="C116:AH116" si="593">SUM(C110:C115)</f>
        <v>0</v>
      </c>
      <c r="D116" s="22">
        <f t="shared" si="593"/>
        <v>0</v>
      </c>
      <c r="E116" s="22">
        <f t="shared" si="593"/>
        <v>30</v>
      </c>
      <c r="F116" s="22">
        <f t="shared" si="593"/>
        <v>6</v>
      </c>
      <c r="G116" s="22">
        <f t="shared" si="593"/>
        <v>36</v>
      </c>
      <c r="H116" s="22">
        <f t="shared" si="593"/>
        <v>0</v>
      </c>
      <c r="I116" s="22">
        <f t="shared" si="593"/>
        <v>2</v>
      </c>
      <c r="J116" s="22">
        <f t="shared" si="593"/>
        <v>2</v>
      </c>
      <c r="K116" s="22">
        <f t="shared" si="593"/>
        <v>0</v>
      </c>
      <c r="L116" s="22">
        <f t="shared" si="593"/>
        <v>2</v>
      </c>
      <c r="M116" s="22">
        <f t="shared" si="593"/>
        <v>176</v>
      </c>
      <c r="N116" s="22">
        <f t="shared" si="593"/>
        <v>339</v>
      </c>
      <c r="O116" s="22">
        <f t="shared" si="593"/>
        <v>159</v>
      </c>
      <c r="P116" s="22">
        <f t="shared" si="593"/>
        <v>21</v>
      </c>
      <c r="Q116" s="22">
        <f t="shared" si="593"/>
        <v>180</v>
      </c>
      <c r="R116" s="22">
        <f t="shared" si="593"/>
        <v>0</v>
      </c>
      <c r="S116" s="22">
        <f t="shared" si="593"/>
        <v>0</v>
      </c>
      <c r="T116" s="22">
        <f t="shared" si="593"/>
        <v>0</v>
      </c>
      <c r="U116" s="22">
        <f t="shared" si="593"/>
        <v>0</v>
      </c>
      <c r="V116" s="22">
        <f t="shared" si="593"/>
        <v>0</v>
      </c>
      <c r="W116" s="22">
        <f t="shared" si="593"/>
        <v>0</v>
      </c>
      <c r="X116" s="22">
        <f t="shared" si="593"/>
        <v>0</v>
      </c>
      <c r="Y116" s="22">
        <f t="shared" si="593"/>
        <v>0</v>
      </c>
      <c r="Z116" s="22">
        <f t="shared" si="593"/>
        <v>0</v>
      </c>
      <c r="AA116" s="22">
        <f t="shared" si="593"/>
        <v>0</v>
      </c>
      <c r="AB116" s="22">
        <f t="shared" si="593"/>
        <v>0</v>
      </c>
      <c r="AC116" s="22">
        <f t="shared" si="593"/>
        <v>0</v>
      </c>
      <c r="AD116" s="22">
        <f t="shared" si="593"/>
        <v>0</v>
      </c>
      <c r="AE116" s="22">
        <f t="shared" si="593"/>
        <v>0</v>
      </c>
      <c r="AF116" s="22">
        <f t="shared" si="593"/>
        <v>0</v>
      </c>
      <c r="AG116" s="22">
        <f t="shared" si="593"/>
        <v>0</v>
      </c>
      <c r="AH116" s="22">
        <f t="shared" si="593"/>
        <v>0</v>
      </c>
      <c r="AI116" s="22">
        <f t="shared" ref="AI116:BE116" si="594">SUM(AI110:AI115)</f>
        <v>0</v>
      </c>
      <c r="AJ116" s="22">
        <f t="shared" si="594"/>
        <v>0</v>
      </c>
      <c r="AK116" s="22">
        <f t="shared" si="594"/>
        <v>0</v>
      </c>
      <c r="AL116" s="22">
        <f t="shared" si="594"/>
        <v>0</v>
      </c>
      <c r="AM116" s="22">
        <f t="shared" si="594"/>
        <v>0</v>
      </c>
      <c r="AN116" s="22">
        <f t="shared" si="594"/>
        <v>0</v>
      </c>
      <c r="AO116" s="22">
        <f t="shared" si="594"/>
        <v>0</v>
      </c>
      <c r="AP116" s="22">
        <f t="shared" si="594"/>
        <v>0</v>
      </c>
      <c r="AQ116" s="22">
        <f t="shared" si="594"/>
        <v>0</v>
      </c>
      <c r="AR116" s="22">
        <f t="shared" si="594"/>
        <v>4</v>
      </c>
      <c r="AS116" s="22">
        <f t="shared" si="594"/>
        <v>5</v>
      </c>
      <c r="AT116" s="22">
        <f t="shared" si="594"/>
        <v>1</v>
      </c>
      <c r="AU116" s="22">
        <f t="shared" si="594"/>
        <v>6</v>
      </c>
      <c r="AV116" s="22">
        <f t="shared" si="594"/>
        <v>0</v>
      </c>
      <c r="AW116" s="22">
        <f t="shared" si="594"/>
        <v>0</v>
      </c>
      <c r="AX116" s="22">
        <f t="shared" si="594"/>
        <v>0</v>
      </c>
      <c r="AY116" s="22">
        <f t="shared" si="594"/>
        <v>0</v>
      </c>
      <c r="AZ116" s="22">
        <f t="shared" si="594"/>
        <v>0</v>
      </c>
      <c r="BA116" s="22">
        <f t="shared" si="594"/>
        <v>0</v>
      </c>
      <c r="BB116" s="22">
        <f t="shared" si="594"/>
        <v>0</v>
      </c>
      <c r="BC116" s="22">
        <f t="shared" si="594"/>
        <v>0</v>
      </c>
      <c r="BD116" s="22">
        <f t="shared" si="594"/>
        <v>0</v>
      </c>
      <c r="BE116" s="22">
        <f t="shared" si="594"/>
        <v>0</v>
      </c>
      <c r="BF116" s="22">
        <f t="shared" si="557"/>
        <v>176</v>
      </c>
      <c r="BG116" s="22">
        <f t="shared" si="558"/>
        <v>345</v>
      </c>
      <c r="BH116" s="22">
        <f t="shared" si="559"/>
        <v>196</v>
      </c>
      <c r="BI116" s="22">
        <f t="shared" si="560"/>
        <v>28</v>
      </c>
      <c r="BJ116" s="22">
        <f t="shared" si="561"/>
        <v>224</v>
      </c>
      <c r="BK116" s="23"/>
      <c r="BL116" s="22">
        <f t="shared" ref="BL116:BQ116" si="595">SUM(BL110:BL115)</f>
        <v>0</v>
      </c>
      <c r="BM116" s="22">
        <f t="shared" si="595"/>
        <v>0</v>
      </c>
      <c r="BN116" s="22">
        <f t="shared" si="595"/>
        <v>0</v>
      </c>
      <c r="BO116" s="22">
        <f t="shared" si="595"/>
        <v>196</v>
      </c>
      <c r="BP116" s="22">
        <f t="shared" si="595"/>
        <v>28</v>
      </c>
      <c r="BQ116" s="22">
        <f t="shared" si="595"/>
        <v>224</v>
      </c>
      <c r="BR116" s="22">
        <f t="shared" ref="BR116:BT116" si="596">SUM(BR110:BR115)</f>
        <v>0</v>
      </c>
      <c r="BS116" s="22">
        <f t="shared" si="596"/>
        <v>0</v>
      </c>
      <c r="BT116" s="22">
        <f t="shared" si="596"/>
        <v>0</v>
      </c>
    </row>
    <row r="117" spans="1:72" s="2" customFormat="1" ht="23.25" customHeight="1" x14ac:dyDescent="0.3">
      <c r="A117" s="4"/>
      <c r="B117" s="21" t="s">
        <v>38</v>
      </c>
      <c r="C117" s="22">
        <f>C116</f>
        <v>0</v>
      </c>
      <c r="D117" s="22">
        <f>D116</f>
        <v>0</v>
      </c>
      <c r="E117" s="22">
        <f t="shared" ref="E117:BQ117" si="597">E116</f>
        <v>30</v>
      </c>
      <c r="F117" s="22">
        <f t="shared" si="597"/>
        <v>6</v>
      </c>
      <c r="G117" s="22">
        <f t="shared" si="597"/>
        <v>36</v>
      </c>
      <c r="H117" s="22">
        <f>H116</f>
        <v>0</v>
      </c>
      <c r="I117" s="22">
        <f>I116</f>
        <v>2</v>
      </c>
      <c r="J117" s="22">
        <f t="shared" ref="J117:L117" si="598">J116</f>
        <v>2</v>
      </c>
      <c r="K117" s="22">
        <f t="shared" si="598"/>
        <v>0</v>
      </c>
      <c r="L117" s="22">
        <f t="shared" si="598"/>
        <v>2</v>
      </c>
      <c r="M117" s="22">
        <f t="shared" si="597"/>
        <v>176</v>
      </c>
      <c r="N117" s="22">
        <f t="shared" si="597"/>
        <v>339</v>
      </c>
      <c r="O117" s="22">
        <f t="shared" si="597"/>
        <v>159</v>
      </c>
      <c r="P117" s="22">
        <f t="shared" si="597"/>
        <v>21</v>
      </c>
      <c r="Q117" s="22">
        <f t="shared" si="597"/>
        <v>180</v>
      </c>
      <c r="R117" s="22">
        <f t="shared" si="597"/>
        <v>0</v>
      </c>
      <c r="S117" s="22">
        <f t="shared" ref="S117" si="599">S116</f>
        <v>0</v>
      </c>
      <c r="T117" s="22">
        <f t="shared" si="597"/>
        <v>0</v>
      </c>
      <c r="U117" s="22">
        <f t="shared" si="597"/>
        <v>0</v>
      </c>
      <c r="V117" s="22">
        <f t="shared" si="597"/>
        <v>0</v>
      </c>
      <c r="W117" s="22">
        <f t="shared" ref="W117:AK117" si="600">W116</f>
        <v>0</v>
      </c>
      <c r="X117" s="22">
        <f t="shared" ref="X117" si="601">X116</f>
        <v>0</v>
      </c>
      <c r="Y117" s="22">
        <f t="shared" si="600"/>
        <v>0</v>
      </c>
      <c r="Z117" s="22">
        <f t="shared" si="600"/>
        <v>0</v>
      </c>
      <c r="AA117" s="22">
        <f t="shared" si="600"/>
        <v>0</v>
      </c>
      <c r="AB117" s="22">
        <f t="shared" si="600"/>
        <v>0</v>
      </c>
      <c r="AC117" s="22">
        <f t="shared" ref="AC117" si="602">AC116</f>
        <v>0</v>
      </c>
      <c r="AD117" s="22">
        <f t="shared" si="600"/>
        <v>0</v>
      </c>
      <c r="AE117" s="22">
        <f t="shared" si="600"/>
        <v>0</v>
      </c>
      <c r="AF117" s="22">
        <f t="shared" si="600"/>
        <v>0</v>
      </c>
      <c r="AG117" s="22">
        <f t="shared" si="600"/>
        <v>0</v>
      </c>
      <c r="AH117" s="22">
        <f t="shared" si="600"/>
        <v>0</v>
      </c>
      <c r="AI117" s="22">
        <f t="shared" si="600"/>
        <v>0</v>
      </c>
      <c r="AJ117" s="22">
        <f t="shared" si="600"/>
        <v>0</v>
      </c>
      <c r="AK117" s="22">
        <f t="shared" si="600"/>
        <v>0</v>
      </c>
      <c r="AL117" s="22">
        <f t="shared" si="597"/>
        <v>0</v>
      </c>
      <c r="AM117" s="22">
        <f t="shared" ref="AM117" si="603">AM116</f>
        <v>0</v>
      </c>
      <c r="AN117" s="22">
        <f t="shared" si="597"/>
        <v>0</v>
      </c>
      <c r="AO117" s="22">
        <f t="shared" si="597"/>
        <v>0</v>
      </c>
      <c r="AP117" s="22">
        <f t="shared" si="597"/>
        <v>0</v>
      </c>
      <c r="AQ117" s="22">
        <f t="shared" si="597"/>
        <v>0</v>
      </c>
      <c r="AR117" s="22">
        <f t="shared" si="597"/>
        <v>4</v>
      </c>
      <c r="AS117" s="22">
        <f t="shared" si="597"/>
        <v>5</v>
      </c>
      <c r="AT117" s="22">
        <f t="shared" si="597"/>
        <v>1</v>
      </c>
      <c r="AU117" s="22">
        <f t="shared" si="597"/>
        <v>6</v>
      </c>
      <c r="AV117" s="22">
        <f t="shared" si="597"/>
        <v>0</v>
      </c>
      <c r="AW117" s="22">
        <f t="shared" si="597"/>
        <v>0</v>
      </c>
      <c r="AX117" s="22">
        <f t="shared" si="597"/>
        <v>0</v>
      </c>
      <c r="AY117" s="22">
        <f t="shared" si="597"/>
        <v>0</v>
      </c>
      <c r="AZ117" s="22">
        <f t="shared" si="597"/>
        <v>0</v>
      </c>
      <c r="BA117" s="22">
        <f t="shared" ref="BA117:BE117" si="604">BA116</f>
        <v>0</v>
      </c>
      <c r="BB117" s="22">
        <f t="shared" si="604"/>
        <v>0</v>
      </c>
      <c r="BC117" s="22">
        <f t="shared" si="604"/>
        <v>0</v>
      </c>
      <c r="BD117" s="22">
        <f t="shared" si="604"/>
        <v>0</v>
      </c>
      <c r="BE117" s="22">
        <f t="shared" si="604"/>
        <v>0</v>
      </c>
      <c r="BF117" s="22">
        <f t="shared" si="557"/>
        <v>176</v>
      </c>
      <c r="BG117" s="22">
        <f t="shared" si="558"/>
        <v>345</v>
      </c>
      <c r="BH117" s="22">
        <f t="shared" si="559"/>
        <v>196</v>
      </c>
      <c r="BI117" s="22">
        <f t="shared" si="560"/>
        <v>28</v>
      </c>
      <c r="BJ117" s="22">
        <f t="shared" si="561"/>
        <v>224</v>
      </c>
      <c r="BK117" s="23"/>
      <c r="BL117" s="22">
        <f t="shared" si="597"/>
        <v>0</v>
      </c>
      <c r="BM117" s="22">
        <f t="shared" si="597"/>
        <v>0</v>
      </c>
      <c r="BN117" s="22">
        <f t="shared" si="597"/>
        <v>0</v>
      </c>
      <c r="BO117" s="22">
        <f t="shared" si="597"/>
        <v>196</v>
      </c>
      <c r="BP117" s="22">
        <f t="shared" si="597"/>
        <v>28</v>
      </c>
      <c r="BQ117" s="22">
        <f t="shared" si="597"/>
        <v>224</v>
      </c>
      <c r="BR117" s="22">
        <f t="shared" ref="BR117:BT117" si="605">BR116</f>
        <v>0</v>
      </c>
      <c r="BS117" s="22">
        <f t="shared" si="605"/>
        <v>0</v>
      </c>
      <c r="BT117" s="22">
        <f t="shared" si="605"/>
        <v>0</v>
      </c>
    </row>
    <row r="118" spans="1:72" s="2" customFormat="1" ht="23.25" customHeight="1" x14ac:dyDescent="0.3">
      <c r="A118" s="24"/>
      <c r="B118" s="25" t="s">
        <v>39</v>
      </c>
      <c r="C118" s="26">
        <f t="shared" ref="C118:AH118" si="606">C107+C117</f>
        <v>300</v>
      </c>
      <c r="D118" s="26">
        <f t="shared" si="606"/>
        <v>226</v>
      </c>
      <c r="E118" s="26">
        <f t="shared" si="606"/>
        <v>205</v>
      </c>
      <c r="F118" s="26">
        <f t="shared" si="606"/>
        <v>58</v>
      </c>
      <c r="G118" s="26">
        <f t="shared" si="606"/>
        <v>263</v>
      </c>
      <c r="H118" s="26">
        <f t="shared" si="606"/>
        <v>0</v>
      </c>
      <c r="I118" s="26">
        <f t="shared" si="606"/>
        <v>253</v>
      </c>
      <c r="J118" s="26">
        <f t="shared" si="606"/>
        <v>119</v>
      </c>
      <c r="K118" s="26">
        <f t="shared" si="606"/>
        <v>43</v>
      </c>
      <c r="L118" s="26">
        <f t="shared" si="606"/>
        <v>162</v>
      </c>
      <c r="M118" s="26">
        <f t="shared" si="606"/>
        <v>601</v>
      </c>
      <c r="N118" s="26">
        <f t="shared" si="606"/>
        <v>2193</v>
      </c>
      <c r="O118" s="26">
        <f t="shared" si="606"/>
        <v>633</v>
      </c>
      <c r="P118" s="26">
        <f t="shared" si="606"/>
        <v>76</v>
      </c>
      <c r="Q118" s="26">
        <f t="shared" si="606"/>
        <v>709</v>
      </c>
      <c r="R118" s="26">
        <f t="shared" si="606"/>
        <v>290</v>
      </c>
      <c r="S118" s="26">
        <f t="shared" si="606"/>
        <v>330</v>
      </c>
      <c r="T118" s="26">
        <f t="shared" si="606"/>
        <v>88</v>
      </c>
      <c r="U118" s="26">
        <f t="shared" si="606"/>
        <v>97</v>
      </c>
      <c r="V118" s="26">
        <f t="shared" si="606"/>
        <v>185</v>
      </c>
      <c r="W118" s="26">
        <f t="shared" si="606"/>
        <v>233</v>
      </c>
      <c r="X118" s="26">
        <f t="shared" si="606"/>
        <v>197</v>
      </c>
      <c r="Y118" s="26">
        <f t="shared" si="606"/>
        <v>58</v>
      </c>
      <c r="Z118" s="26">
        <f t="shared" si="606"/>
        <v>38</v>
      </c>
      <c r="AA118" s="26">
        <f t="shared" si="606"/>
        <v>96</v>
      </c>
      <c r="AB118" s="26">
        <f t="shared" si="606"/>
        <v>38</v>
      </c>
      <c r="AC118" s="26">
        <f t="shared" si="606"/>
        <v>796</v>
      </c>
      <c r="AD118" s="26">
        <f t="shared" si="606"/>
        <v>146</v>
      </c>
      <c r="AE118" s="26">
        <f t="shared" si="606"/>
        <v>56</v>
      </c>
      <c r="AF118" s="26">
        <f t="shared" si="606"/>
        <v>202</v>
      </c>
      <c r="AG118" s="26">
        <f t="shared" si="606"/>
        <v>24</v>
      </c>
      <c r="AH118" s="26">
        <f t="shared" si="606"/>
        <v>65</v>
      </c>
      <c r="AI118" s="26">
        <f t="shared" ref="AI118:BE118" si="607">AI107+AI117</f>
        <v>13</v>
      </c>
      <c r="AJ118" s="26">
        <f t="shared" si="607"/>
        <v>9</v>
      </c>
      <c r="AK118" s="26">
        <f t="shared" si="607"/>
        <v>22</v>
      </c>
      <c r="AL118" s="26">
        <f t="shared" si="607"/>
        <v>0</v>
      </c>
      <c r="AM118" s="26">
        <f t="shared" si="607"/>
        <v>0</v>
      </c>
      <c r="AN118" s="26">
        <f t="shared" si="607"/>
        <v>0</v>
      </c>
      <c r="AO118" s="26">
        <f t="shared" si="607"/>
        <v>0</v>
      </c>
      <c r="AP118" s="26">
        <f t="shared" si="607"/>
        <v>0</v>
      </c>
      <c r="AQ118" s="26">
        <f t="shared" si="607"/>
        <v>0</v>
      </c>
      <c r="AR118" s="26">
        <f t="shared" si="607"/>
        <v>25</v>
      </c>
      <c r="AS118" s="26">
        <f t="shared" si="607"/>
        <v>15</v>
      </c>
      <c r="AT118" s="26">
        <f t="shared" si="607"/>
        <v>7</v>
      </c>
      <c r="AU118" s="26">
        <f t="shared" si="607"/>
        <v>22</v>
      </c>
      <c r="AV118" s="26">
        <f t="shared" si="607"/>
        <v>0</v>
      </c>
      <c r="AW118" s="26">
        <f t="shared" si="607"/>
        <v>11</v>
      </c>
      <c r="AX118" s="26">
        <f t="shared" si="607"/>
        <v>0</v>
      </c>
      <c r="AY118" s="26">
        <f t="shared" si="607"/>
        <v>0</v>
      </c>
      <c r="AZ118" s="26">
        <f t="shared" si="607"/>
        <v>0</v>
      </c>
      <c r="BA118" s="26">
        <f t="shared" si="607"/>
        <v>0</v>
      </c>
      <c r="BB118" s="26">
        <f t="shared" si="607"/>
        <v>0</v>
      </c>
      <c r="BC118" s="26">
        <f t="shared" si="607"/>
        <v>2</v>
      </c>
      <c r="BD118" s="26">
        <f t="shared" si="607"/>
        <v>0</v>
      </c>
      <c r="BE118" s="26">
        <f t="shared" si="607"/>
        <v>2</v>
      </c>
      <c r="BF118" s="26">
        <f t="shared" si="557"/>
        <v>1486</v>
      </c>
      <c r="BG118" s="26">
        <f t="shared" si="558"/>
        <v>4096</v>
      </c>
      <c r="BH118" s="26">
        <f t="shared" si="559"/>
        <v>1279</v>
      </c>
      <c r="BI118" s="26">
        <f t="shared" si="560"/>
        <v>384</v>
      </c>
      <c r="BJ118" s="26">
        <f t="shared" si="561"/>
        <v>1663</v>
      </c>
      <c r="BK118" s="27"/>
      <c r="BL118" s="26">
        <f t="shared" ref="BL118:BQ118" si="608">BL107+BL117</f>
        <v>0</v>
      </c>
      <c r="BM118" s="26">
        <f t="shared" si="608"/>
        <v>0</v>
      </c>
      <c r="BN118" s="26">
        <f t="shared" si="608"/>
        <v>0</v>
      </c>
      <c r="BO118" s="26">
        <f t="shared" si="608"/>
        <v>1279</v>
      </c>
      <c r="BP118" s="26">
        <f t="shared" si="608"/>
        <v>384</v>
      </c>
      <c r="BQ118" s="26">
        <f t="shared" si="608"/>
        <v>1663</v>
      </c>
      <c r="BR118" s="26">
        <f t="shared" ref="BR118:BT118" si="609">BR107+BR117</f>
        <v>0</v>
      </c>
      <c r="BS118" s="26">
        <f t="shared" si="609"/>
        <v>0</v>
      </c>
      <c r="BT118" s="26">
        <f t="shared" si="609"/>
        <v>0</v>
      </c>
    </row>
    <row r="119" spans="1:72" ht="23.25" customHeight="1" x14ac:dyDescent="0.3">
      <c r="A119" s="4" t="s">
        <v>87</v>
      </c>
      <c r="B119" s="5"/>
      <c r="C119" s="124"/>
      <c r="D119" s="28"/>
      <c r="E119" s="28"/>
      <c r="F119" s="28"/>
      <c r="G119" s="28"/>
      <c r="H119" s="28"/>
      <c r="I119" s="28"/>
      <c r="J119" s="28"/>
      <c r="K119" s="28"/>
      <c r="L119" s="28"/>
      <c r="M119" s="28"/>
      <c r="N119" s="28"/>
      <c r="O119" s="28"/>
      <c r="P119" s="28"/>
      <c r="Q119" s="28"/>
      <c r="R119" s="28"/>
      <c r="S119" s="28"/>
      <c r="T119" s="28"/>
      <c r="U119" s="28"/>
      <c r="V119" s="28"/>
      <c r="W119" s="28"/>
      <c r="X119" s="28"/>
      <c r="Y119" s="28"/>
      <c r="Z119" s="28"/>
      <c r="AA119" s="28"/>
      <c r="AB119" s="28"/>
      <c r="AC119" s="28"/>
      <c r="AD119" s="28"/>
      <c r="AE119" s="28"/>
      <c r="AF119" s="28"/>
      <c r="AG119" s="28"/>
      <c r="AH119" s="28"/>
      <c r="AI119" s="28"/>
      <c r="AJ119" s="28"/>
      <c r="AK119" s="28"/>
      <c r="AL119" s="28"/>
      <c r="AM119" s="28"/>
      <c r="AN119" s="28"/>
      <c r="AO119" s="28"/>
      <c r="AP119" s="28"/>
      <c r="AQ119" s="28"/>
      <c r="AR119" s="28"/>
      <c r="AS119" s="28"/>
      <c r="AT119" s="28"/>
      <c r="AU119" s="28"/>
      <c r="AV119" s="28"/>
      <c r="AW119" s="28"/>
      <c r="AX119" s="28"/>
      <c r="AY119" s="28"/>
      <c r="AZ119" s="28"/>
      <c r="BA119" s="28"/>
      <c r="BB119" s="28"/>
      <c r="BC119" s="28"/>
      <c r="BD119" s="28"/>
      <c r="BE119" s="28"/>
      <c r="BF119" s="28"/>
      <c r="BG119" s="28"/>
      <c r="BH119" s="28"/>
      <c r="BI119" s="28"/>
      <c r="BJ119" s="28"/>
      <c r="BK119" s="53"/>
      <c r="BL119" s="28"/>
      <c r="BM119" s="28"/>
      <c r="BN119" s="28"/>
      <c r="BO119" s="28"/>
      <c r="BP119" s="28"/>
      <c r="BQ119" s="45"/>
      <c r="BR119" s="28"/>
      <c r="BS119" s="28"/>
      <c r="BT119" s="45"/>
    </row>
    <row r="120" spans="1:72" ht="23.25" customHeight="1" x14ac:dyDescent="0.3">
      <c r="A120" s="4"/>
      <c r="B120" s="10" t="s">
        <v>27</v>
      </c>
      <c r="C120" s="124"/>
      <c r="D120" s="28"/>
      <c r="E120" s="28"/>
      <c r="F120" s="28"/>
      <c r="G120" s="28"/>
      <c r="H120" s="28"/>
      <c r="I120" s="28"/>
      <c r="J120" s="28"/>
      <c r="K120" s="28"/>
      <c r="L120" s="28"/>
      <c r="M120" s="28"/>
      <c r="N120" s="28"/>
      <c r="O120" s="28"/>
      <c r="P120" s="28"/>
      <c r="Q120" s="28"/>
      <c r="R120" s="28"/>
      <c r="S120" s="28"/>
      <c r="T120" s="28"/>
      <c r="U120" s="28"/>
      <c r="V120" s="28"/>
      <c r="W120" s="28"/>
      <c r="X120" s="28"/>
      <c r="Y120" s="28"/>
      <c r="Z120" s="28"/>
      <c r="AA120" s="28"/>
      <c r="AB120" s="28"/>
      <c r="AC120" s="28"/>
      <c r="AD120" s="28"/>
      <c r="AE120" s="28"/>
      <c r="AF120" s="28"/>
      <c r="AG120" s="28"/>
      <c r="AH120" s="28"/>
      <c r="AI120" s="28"/>
      <c r="AJ120" s="28"/>
      <c r="AK120" s="28"/>
      <c r="AL120" s="28"/>
      <c r="AM120" s="28"/>
      <c r="AN120" s="28"/>
      <c r="AO120" s="28"/>
      <c r="AP120" s="28"/>
      <c r="AQ120" s="28"/>
      <c r="AR120" s="28"/>
      <c r="AS120" s="28"/>
      <c r="AT120" s="28"/>
      <c r="AU120" s="28"/>
      <c r="AV120" s="28"/>
      <c r="AW120" s="28"/>
      <c r="AX120" s="28"/>
      <c r="AY120" s="28"/>
      <c r="AZ120" s="28"/>
      <c r="BA120" s="28"/>
      <c r="BB120" s="28"/>
      <c r="BC120" s="28"/>
      <c r="BD120" s="28"/>
      <c r="BE120" s="28"/>
      <c r="BF120" s="28"/>
      <c r="BG120" s="28"/>
      <c r="BH120" s="28"/>
      <c r="BI120" s="28"/>
      <c r="BJ120" s="28"/>
      <c r="BK120" s="53"/>
      <c r="BL120" s="28"/>
      <c r="BM120" s="28"/>
      <c r="BN120" s="28"/>
      <c r="BO120" s="28"/>
      <c r="BP120" s="28"/>
      <c r="BQ120" s="45"/>
      <c r="BR120" s="28"/>
      <c r="BS120" s="28"/>
      <c r="BT120" s="45"/>
    </row>
    <row r="121" spans="1:72" ht="23.25" customHeight="1" x14ac:dyDescent="0.3">
      <c r="A121" s="18"/>
      <c r="B121" s="5" t="s">
        <v>88</v>
      </c>
      <c r="C121" s="125"/>
      <c r="D121" s="85"/>
      <c r="E121" s="85"/>
      <c r="F121" s="85"/>
      <c r="G121" s="28"/>
      <c r="H121" s="28"/>
      <c r="I121" s="28"/>
      <c r="J121" s="28"/>
      <c r="K121" s="28"/>
      <c r="L121" s="28"/>
      <c r="M121" s="28"/>
      <c r="N121" s="28"/>
      <c r="O121" s="28"/>
      <c r="P121" s="28"/>
      <c r="Q121" s="28"/>
      <c r="R121" s="85"/>
      <c r="S121" s="85"/>
      <c r="T121" s="86"/>
      <c r="U121" s="86"/>
      <c r="V121" s="28"/>
      <c r="W121" s="28"/>
      <c r="X121" s="28"/>
      <c r="Y121" s="28"/>
      <c r="Z121" s="28"/>
      <c r="AA121" s="28"/>
      <c r="AB121" s="28"/>
      <c r="AC121" s="28"/>
      <c r="AD121" s="28"/>
      <c r="AE121" s="28"/>
      <c r="AF121" s="28"/>
      <c r="AG121" s="28"/>
      <c r="AH121" s="28"/>
      <c r="AI121" s="28"/>
      <c r="AJ121" s="28"/>
      <c r="AK121" s="28"/>
      <c r="AL121" s="85"/>
      <c r="AM121" s="85"/>
      <c r="AN121" s="85"/>
      <c r="AO121" s="85"/>
      <c r="AP121" s="28"/>
      <c r="AQ121" s="28"/>
      <c r="AR121" s="28"/>
      <c r="AS121" s="28"/>
      <c r="AT121" s="28"/>
      <c r="AU121" s="28"/>
      <c r="AV121" s="28"/>
      <c r="AW121" s="28"/>
      <c r="AX121" s="28"/>
      <c r="AY121" s="28"/>
      <c r="AZ121" s="28"/>
      <c r="BA121" s="28"/>
      <c r="BB121" s="28"/>
      <c r="BC121" s="28"/>
      <c r="BD121" s="28"/>
      <c r="BE121" s="28"/>
      <c r="BF121" s="28"/>
      <c r="BG121" s="28"/>
      <c r="BH121" s="28"/>
      <c r="BI121" s="28"/>
      <c r="BJ121" s="28"/>
      <c r="BK121" s="53"/>
      <c r="BL121" s="28"/>
      <c r="BM121" s="28"/>
      <c r="BN121" s="28"/>
      <c r="BO121" s="28"/>
      <c r="BP121" s="28"/>
      <c r="BQ121" s="45"/>
      <c r="BR121" s="28"/>
      <c r="BS121" s="28"/>
      <c r="BT121" s="45"/>
    </row>
    <row r="122" spans="1:72" ht="23.25" customHeight="1" x14ac:dyDescent="0.3">
      <c r="A122" s="18"/>
      <c r="B122" s="19" t="s">
        <v>89</v>
      </c>
      <c r="C122" s="20">
        <v>5</v>
      </c>
      <c r="D122" s="20">
        <v>4</v>
      </c>
      <c r="E122" s="20">
        <v>0</v>
      </c>
      <c r="F122" s="20">
        <v>4</v>
      </c>
      <c r="G122" s="20">
        <f t="shared" ref="G122:G129" si="610">E122+F122</f>
        <v>4</v>
      </c>
      <c r="H122" s="20">
        <v>0</v>
      </c>
      <c r="I122" s="124">
        <f>12+9</f>
        <v>21</v>
      </c>
      <c r="J122" s="20">
        <v>2</v>
      </c>
      <c r="K122" s="20">
        <f>10+4</f>
        <v>14</v>
      </c>
      <c r="L122" s="20">
        <f>SUM(J122:K122)</f>
        <v>16</v>
      </c>
      <c r="M122" s="20">
        <v>15</v>
      </c>
      <c r="N122" s="20">
        <v>7</v>
      </c>
      <c r="O122" s="20">
        <v>1</v>
      </c>
      <c r="P122" s="20">
        <v>2</v>
      </c>
      <c r="Q122" s="20">
        <f t="shared" ref="Q122:Q129" si="611">O122+P122</f>
        <v>3</v>
      </c>
      <c r="R122" s="20">
        <v>30</v>
      </c>
      <c r="S122" s="20">
        <v>34</v>
      </c>
      <c r="T122" s="20">
        <v>5</v>
      </c>
      <c r="U122" s="20">
        <v>38</v>
      </c>
      <c r="V122" s="20">
        <f t="shared" ref="V122:V129" si="612">T122+U122</f>
        <v>43</v>
      </c>
      <c r="W122" s="20">
        <v>35</v>
      </c>
      <c r="X122" s="20">
        <v>18</v>
      </c>
      <c r="Y122" s="20">
        <v>3</v>
      </c>
      <c r="Z122" s="20">
        <v>8</v>
      </c>
      <c r="AA122" s="20">
        <f t="shared" ref="AA122:AA129" si="613">Y122+Z122</f>
        <v>11</v>
      </c>
      <c r="AB122" s="20">
        <v>40</v>
      </c>
      <c r="AC122" s="20">
        <v>104</v>
      </c>
      <c r="AD122" s="20">
        <v>7</v>
      </c>
      <c r="AE122" s="20">
        <v>8</v>
      </c>
      <c r="AF122" s="20">
        <f t="shared" ref="AF122:AF129" si="614">AD122+AE122</f>
        <v>15</v>
      </c>
      <c r="AG122" s="20">
        <v>5</v>
      </c>
      <c r="AH122" s="20">
        <v>26</v>
      </c>
      <c r="AI122" s="20">
        <v>4</v>
      </c>
      <c r="AJ122" s="20">
        <v>15</v>
      </c>
      <c r="AK122" s="20">
        <f t="shared" ref="AK122:AK129" si="615">AI122+AJ122</f>
        <v>19</v>
      </c>
      <c r="AL122" s="20">
        <v>0</v>
      </c>
      <c r="AM122" s="20">
        <v>0</v>
      </c>
      <c r="AN122" s="20">
        <v>0</v>
      </c>
      <c r="AO122" s="20">
        <v>0</v>
      </c>
      <c r="AP122" s="20">
        <f t="shared" ref="AP122:AP129" si="616">AN122+AO122</f>
        <v>0</v>
      </c>
      <c r="AQ122" s="20">
        <v>0</v>
      </c>
      <c r="AR122" s="20">
        <v>0</v>
      </c>
      <c r="AS122" s="20">
        <v>0</v>
      </c>
      <c r="AT122" s="20">
        <v>0</v>
      </c>
      <c r="AU122" s="20">
        <f t="shared" ref="AU122:AU129" si="617">AS122+AT122</f>
        <v>0</v>
      </c>
      <c r="AV122" s="20">
        <v>0</v>
      </c>
      <c r="AW122" s="20">
        <v>0</v>
      </c>
      <c r="AX122" s="20">
        <v>0</v>
      </c>
      <c r="AY122" s="20">
        <v>0</v>
      </c>
      <c r="AZ122" s="20">
        <f t="shared" ref="AZ122:AZ129" si="618">AX122+AY122</f>
        <v>0</v>
      </c>
      <c r="BA122" s="20">
        <v>0</v>
      </c>
      <c r="BB122" s="20">
        <v>0</v>
      </c>
      <c r="BC122" s="20">
        <v>0</v>
      </c>
      <c r="BD122" s="20">
        <v>0</v>
      </c>
      <c r="BE122" s="20">
        <f t="shared" ref="BE122:BE129" si="619">BC122+BD122</f>
        <v>0</v>
      </c>
      <c r="BF122" s="22">
        <f t="shared" ref="BF122:BF130" si="620">C122+M122+R122+W122+AB122+AG122+AL122+AQ122+AV122+BA122+H122</f>
        <v>130</v>
      </c>
      <c r="BG122" s="22">
        <f t="shared" ref="BG122:BG130" si="621">D122+N122+S122+X122+AC122+AH122+AM122+AR122+AW122+BB122+I122</f>
        <v>214</v>
      </c>
      <c r="BH122" s="22">
        <f t="shared" ref="BH122:BH130" si="622">E122+O122+T122+Y122+AD122+AI122+AN122+AS122+AX122+BC122+J122</f>
        <v>22</v>
      </c>
      <c r="BI122" s="22">
        <f t="shared" ref="BI122:BI130" si="623">F122+P122+U122+Z122+AE122+AJ122+AO122+AT122+AY122+BD122+K122</f>
        <v>89</v>
      </c>
      <c r="BJ122" s="22">
        <f t="shared" ref="BJ122:BJ130" si="624">G122+Q122+V122+AA122+AF122+AK122+AP122+AU122+AZ122+BE122+L122</f>
        <v>111</v>
      </c>
      <c r="BK122" s="23">
        <v>2</v>
      </c>
      <c r="BL122" s="22" t="str">
        <f t="shared" ref="BL122:BL129" si="625">IF(BK122=1,BH122,"0")</f>
        <v>0</v>
      </c>
      <c r="BM122" s="22" t="str">
        <f t="shared" ref="BM122:BM129" si="626">IF(BK122=1,BI122,"0")</f>
        <v>0</v>
      </c>
      <c r="BN122" s="22">
        <f t="shared" ref="BN122:BN129" si="627">BL122+BM122</f>
        <v>0</v>
      </c>
      <c r="BO122" s="22">
        <f t="shared" ref="BO122:BO129" si="628">IF(BK122=2,BH122,"0")</f>
        <v>22</v>
      </c>
      <c r="BP122" s="22">
        <f t="shared" ref="BP122:BP129" si="629">IF(BK122=2,BI122,"0")</f>
        <v>89</v>
      </c>
      <c r="BQ122" s="22">
        <f t="shared" ref="BQ122:BQ129" si="630">BO122+BP122</f>
        <v>111</v>
      </c>
      <c r="BR122" s="22" t="str">
        <f t="shared" ref="BR122:BR129" si="631">IF(BN122=2,BK122,"0")</f>
        <v>0</v>
      </c>
      <c r="BS122" s="22" t="str">
        <f t="shared" ref="BS122:BS129" si="632">IF(BN122=2,BL122,"0")</f>
        <v>0</v>
      </c>
      <c r="BT122" s="22">
        <f t="shared" ref="BT122:BT129" si="633">BR122+BS122</f>
        <v>0</v>
      </c>
    </row>
    <row r="123" spans="1:72" ht="23.25" customHeight="1" x14ac:dyDescent="0.3">
      <c r="A123" s="18"/>
      <c r="B123" s="19" t="s">
        <v>90</v>
      </c>
      <c r="C123" s="20">
        <v>10</v>
      </c>
      <c r="D123" s="20">
        <v>6</v>
      </c>
      <c r="E123" s="20">
        <v>1</v>
      </c>
      <c r="F123" s="20">
        <v>3</v>
      </c>
      <c r="G123" s="20">
        <f t="shared" si="610"/>
        <v>4</v>
      </c>
      <c r="H123" s="20">
        <v>0</v>
      </c>
      <c r="I123" s="124">
        <f>10+6</f>
        <v>16</v>
      </c>
      <c r="J123" s="20">
        <f>2+1</f>
        <v>3</v>
      </c>
      <c r="K123" s="20">
        <f>6+3</f>
        <v>9</v>
      </c>
      <c r="L123" s="20">
        <f t="shared" ref="L123:L129" si="634">SUM(J123:K123)</f>
        <v>12</v>
      </c>
      <c r="M123" s="20">
        <v>15</v>
      </c>
      <c r="N123" s="20">
        <v>16</v>
      </c>
      <c r="O123" s="20">
        <v>3</v>
      </c>
      <c r="P123" s="20">
        <v>7</v>
      </c>
      <c r="Q123" s="20">
        <f t="shared" si="611"/>
        <v>10</v>
      </c>
      <c r="R123" s="20">
        <v>25</v>
      </c>
      <c r="S123" s="20">
        <v>73</v>
      </c>
      <c r="T123" s="20">
        <v>8</v>
      </c>
      <c r="U123" s="20">
        <v>34</v>
      </c>
      <c r="V123" s="20">
        <f t="shared" si="612"/>
        <v>42</v>
      </c>
      <c r="W123" s="20">
        <v>25</v>
      </c>
      <c r="X123" s="20">
        <v>36</v>
      </c>
      <c r="Y123" s="20">
        <v>6</v>
      </c>
      <c r="Z123" s="20">
        <v>16</v>
      </c>
      <c r="AA123" s="20">
        <f t="shared" si="613"/>
        <v>22</v>
      </c>
      <c r="AB123" s="20">
        <v>15</v>
      </c>
      <c r="AC123" s="20">
        <v>74</v>
      </c>
      <c r="AD123" s="20">
        <v>1</v>
      </c>
      <c r="AE123" s="20">
        <v>12</v>
      </c>
      <c r="AF123" s="20">
        <f t="shared" si="614"/>
        <v>13</v>
      </c>
      <c r="AG123" s="20">
        <v>0</v>
      </c>
      <c r="AH123" s="20">
        <v>0</v>
      </c>
      <c r="AI123" s="20">
        <v>0</v>
      </c>
      <c r="AJ123" s="20">
        <v>0</v>
      </c>
      <c r="AK123" s="20">
        <f t="shared" si="615"/>
        <v>0</v>
      </c>
      <c r="AL123" s="20">
        <v>0</v>
      </c>
      <c r="AM123" s="20">
        <v>0</v>
      </c>
      <c r="AN123" s="20">
        <v>0</v>
      </c>
      <c r="AO123" s="20">
        <v>0</v>
      </c>
      <c r="AP123" s="20">
        <f t="shared" si="616"/>
        <v>0</v>
      </c>
      <c r="AQ123" s="20">
        <v>0</v>
      </c>
      <c r="AR123" s="20">
        <v>2</v>
      </c>
      <c r="AS123" s="20">
        <v>1</v>
      </c>
      <c r="AT123" s="20">
        <v>0</v>
      </c>
      <c r="AU123" s="20">
        <f t="shared" si="617"/>
        <v>1</v>
      </c>
      <c r="AV123" s="20">
        <v>0</v>
      </c>
      <c r="AW123" s="20">
        <v>6</v>
      </c>
      <c r="AX123" s="20">
        <v>4</v>
      </c>
      <c r="AY123" s="20">
        <v>0</v>
      </c>
      <c r="AZ123" s="20">
        <f t="shared" si="618"/>
        <v>4</v>
      </c>
      <c r="BA123" s="20">
        <v>0</v>
      </c>
      <c r="BB123" s="20">
        <v>0</v>
      </c>
      <c r="BC123" s="20">
        <v>0</v>
      </c>
      <c r="BD123" s="20">
        <v>0</v>
      </c>
      <c r="BE123" s="20">
        <f t="shared" si="619"/>
        <v>0</v>
      </c>
      <c r="BF123" s="22">
        <f t="shared" si="620"/>
        <v>90</v>
      </c>
      <c r="BG123" s="22">
        <f t="shared" si="621"/>
        <v>229</v>
      </c>
      <c r="BH123" s="22">
        <f t="shared" si="622"/>
        <v>27</v>
      </c>
      <c r="BI123" s="22">
        <f t="shared" si="623"/>
        <v>81</v>
      </c>
      <c r="BJ123" s="22">
        <f t="shared" si="624"/>
        <v>108</v>
      </c>
      <c r="BK123" s="23">
        <v>1</v>
      </c>
      <c r="BL123" s="22">
        <f t="shared" si="625"/>
        <v>27</v>
      </c>
      <c r="BM123" s="22">
        <f t="shared" si="626"/>
        <v>81</v>
      </c>
      <c r="BN123" s="22">
        <f t="shared" si="627"/>
        <v>108</v>
      </c>
      <c r="BO123" s="22" t="str">
        <f t="shared" si="628"/>
        <v>0</v>
      </c>
      <c r="BP123" s="22" t="str">
        <f t="shared" si="629"/>
        <v>0</v>
      </c>
      <c r="BQ123" s="22">
        <f t="shared" si="630"/>
        <v>0</v>
      </c>
      <c r="BR123" s="22" t="str">
        <f t="shared" si="631"/>
        <v>0</v>
      </c>
      <c r="BS123" s="22" t="str">
        <f t="shared" si="632"/>
        <v>0</v>
      </c>
      <c r="BT123" s="22">
        <f t="shared" si="633"/>
        <v>0</v>
      </c>
    </row>
    <row r="124" spans="1:72" ht="23.25" customHeight="1" x14ac:dyDescent="0.3">
      <c r="A124" s="18"/>
      <c r="B124" s="12" t="s">
        <v>91</v>
      </c>
      <c r="C124" s="20">
        <v>10</v>
      </c>
      <c r="D124" s="20">
        <v>4</v>
      </c>
      <c r="E124" s="20">
        <v>0</v>
      </c>
      <c r="F124" s="20">
        <v>2</v>
      </c>
      <c r="G124" s="20">
        <f t="shared" si="610"/>
        <v>2</v>
      </c>
      <c r="H124" s="20">
        <v>0</v>
      </c>
      <c r="I124" s="124">
        <f>10+2</f>
        <v>12</v>
      </c>
      <c r="J124" s="20">
        <v>2</v>
      </c>
      <c r="K124" s="20">
        <v>8</v>
      </c>
      <c r="L124" s="20">
        <f t="shared" si="634"/>
        <v>10</v>
      </c>
      <c r="M124" s="20">
        <v>20</v>
      </c>
      <c r="N124" s="20">
        <v>18</v>
      </c>
      <c r="O124" s="20">
        <v>2</v>
      </c>
      <c r="P124" s="20">
        <v>14</v>
      </c>
      <c r="Q124" s="20">
        <f t="shared" si="611"/>
        <v>16</v>
      </c>
      <c r="R124" s="20">
        <v>35</v>
      </c>
      <c r="S124" s="20">
        <v>54</v>
      </c>
      <c r="T124" s="20">
        <v>13</v>
      </c>
      <c r="U124" s="20">
        <v>31</v>
      </c>
      <c r="V124" s="20">
        <f t="shared" si="612"/>
        <v>44</v>
      </c>
      <c r="W124" s="20">
        <v>35</v>
      </c>
      <c r="X124" s="20">
        <v>24</v>
      </c>
      <c r="Y124" s="20">
        <v>8</v>
      </c>
      <c r="Z124" s="20">
        <v>12</v>
      </c>
      <c r="AA124" s="20">
        <f t="shared" si="613"/>
        <v>20</v>
      </c>
      <c r="AB124" s="20">
        <v>20</v>
      </c>
      <c r="AC124" s="20">
        <v>96</v>
      </c>
      <c r="AD124" s="20">
        <v>2</v>
      </c>
      <c r="AE124" s="20">
        <v>15</v>
      </c>
      <c r="AF124" s="20">
        <f t="shared" si="614"/>
        <v>17</v>
      </c>
      <c r="AG124" s="20">
        <v>0</v>
      </c>
      <c r="AH124" s="20">
        <v>19</v>
      </c>
      <c r="AI124" s="20">
        <v>8</v>
      </c>
      <c r="AJ124" s="20">
        <v>5</v>
      </c>
      <c r="AK124" s="20">
        <f t="shared" si="615"/>
        <v>13</v>
      </c>
      <c r="AL124" s="20">
        <v>0</v>
      </c>
      <c r="AM124" s="20">
        <v>0</v>
      </c>
      <c r="AN124" s="20">
        <v>0</v>
      </c>
      <c r="AO124" s="20">
        <v>0</v>
      </c>
      <c r="AP124" s="20">
        <f t="shared" si="616"/>
        <v>0</v>
      </c>
      <c r="AQ124" s="20">
        <v>0</v>
      </c>
      <c r="AR124" s="20">
        <v>3</v>
      </c>
      <c r="AS124" s="20">
        <v>1</v>
      </c>
      <c r="AT124" s="20">
        <v>1</v>
      </c>
      <c r="AU124" s="20">
        <f t="shared" si="617"/>
        <v>2</v>
      </c>
      <c r="AV124" s="20">
        <v>0</v>
      </c>
      <c r="AW124" s="20">
        <v>6</v>
      </c>
      <c r="AX124" s="20">
        <v>6</v>
      </c>
      <c r="AY124" s="20">
        <v>0</v>
      </c>
      <c r="AZ124" s="20">
        <f t="shared" si="618"/>
        <v>6</v>
      </c>
      <c r="BA124" s="20">
        <v>0</v>
      </c>
      <c r="BB124" s="20">
        <v>0</v>
      </c>
      <c r="BC124" s="20">
        <v>0</v>
      </c>
      <c r="BD124" s="20">
        <v>0</v>
      </c>
      <c r="BE124" s="20">
        <f t="shared" si="619"/>
        <v>0</v>
      </c>
      <c r="BF124" s="22">
        <f t="shared" si="620"/>
        <v>120</v>
      </c>
      <c r="BG124" s="22">
        <f t="shared" si="621"/>
        <v>236</v>
      </c>
      <c r="BH124" s="22">
        <f t="shared" si="622"/>
        <v>42</v>
      </c>
      <c r="BI124" s="22">
        <f t="shared" si="623"/>
        <v>88</v>
      </c>
      <c r="BJ124" s="22">
        <f t="shared" si="624"/>
        <v>130</v>
      </c>
      <c r="BK124" s="23">
        <v>1</v>
      </c>
      <c r="BL124" s="22">
        <f t="shared" si="625"/>
        <v>42</v>
      </c>
      <c r="BM124" s="22">
        <f t="shared" si="626"/>
        <v>88</v>
      </c>
      <c r="BN124" s="22">
        <f t="shared" si="627"/>
        <v>130</v>
      </c>
      <c r="BO124" s="22" t="str">
        <f t="shared" si="628"/>
        <v>0</v>
      </c>
      <c r="BP124" s="22" t="str">
        <f t="shared" si="629"/>
        <v>0</v>
      </c>
      <c r="BQ124" s="22">
        <f t="shared" si="630"/>
        <v>0</v>
      </c>
      <c r="BR124" s="22" t="str">
        <f t="shared" si="631"/>
        <v>0</v>
      </c>
      <c r="BS124" s="22" t="str">
        <f t="shared" si="632"/>
        <v>0</v>
      </c>
      <c r="BT124" s="22">
        <f t="shared" si="633"/>
        <v>0</v>
      </c>
    </row>
    <row r="125" spans="1:72" ht="23.25" customHeight="1" x14ac:dyDescent="0.3">
      <c r="A125" s="18"/>
      <c r="B125" s="12" t="s">
        <v>92</v>
      </c>
      <c r="C125" s="20">
        <v>0</v>
      </c>
      <c r="D125" s="20">
        <v>0</v>
      </c>
      <c r="E125" s="20">
        <v>0</v>
      </c>
      <c r="F125" s="20">
        <v>0</v>
      </c>
      <c r="G125" s="20">
        <f t="shared" si="610"/>
        <v>0</v>
      </c>
      <c r="H125" s="20">
        <v>0</v>
      </c>
      <c r="I125" s="124">
        <v>17</v>
      </c>
      <c r="J125" s="20">
        <v>2</v>
      </c>
      <c r="K125" s="20">
        <v>10</v>
      </c>
      <c r="L125" s="20">
        <f t="shared" si="634"/>
        <v>12</v>
      </c>
      <c r="M125" s="20">
        <v>0</v>
      </c>
      <c r="N125" s="20">
        <v>0</v>
      </c>
      <c r="O125" s="20">
        <v>0</v>
      </c>
      <c r="P125" s="20">
        <v>0</v>
      </c>
      <c r="Q125" s="20">
        <f t="shared" si="611"/>
        <v>0</v>
      </c>
      <c r="R125" s="20">
        <v>55</v>
      </c>
      <c r="S125" s="20">
        <v>269</v>
      </c>
      <c r="T125" s="20">
        <v>19</v>
      </c>
      <c r="U125" s="20">
        <v>44</v>
      </c>
      <c r="V125" s="20">
        <f t="shared" si="612"/>
        <v>63</v>
      </c>
      <c r="W125" s="20">
        <v>35</v>
      </c>
      <c r="X125" s="20">
        <v>116</v>
      </c>
      <c r="Y125" s="20">
        <v>7</v>
      </c>
      <c r="Z125" s="20">
        <v>24</v>
      </c>
      <c r="AA125" s="20">
        <f t="shared" si="613"/>
        <v>31</v>
      </c>
      <c r="AB125" s="20">
        <v>25</v>
      </c>
      <c r="AC125" s="20">
        <v>460</v>
      </c>
      <c r="AD125" s="20">
        <v>5</v>
      </c>
      <c r="AE125" s="20">
        <v>24</v>
      </c>
      <c r="AF125" s="20">
        <f t="shared" si="614"/>
        <v>29</v>
      </c>
      <c r="AG125" s="20">
        <v>5</v>
      </c>
      <c r="AH125" s="20">
        <v>67</v>
      </c>
      <c r="AI125" s="20">
        <v>0</v>
      </c>
      <c r="AJ125" s="20">
        <v>3</v>
      </c>
      <c r="AK125" s="20">
        <f t="shared" si="615"/>
        <v>3</v>
      </c>
      <c r="AL125" s="20">
        <v>0</v>
      </c>
      <c r="AM125" s="20">
        <v>0</v>
      </c>
      <c r="AN125" s="20">
        <v>0</v>
      </c>
      <c r="AO125" s="20">
        <v>0</v>
      </c>
      <c r="AP125" s="20">
        <f t="shared" si="616"/>
        <v>0</v>
      </c>
      <c r="AQ125" s="20">
        <v>0</v>
      </c>
      <c r="AR125" s="20">
        <v>0</v>
      </c>
      <c r="AS125" s="20">
        <v>0</v>
      </c>
      <c r="AT125" s="20">
        <v>0</v>
      </c>
      <c r="AU125" s="20">
        <f t="shared" si="617"/>
        <v>0</v>
      </c>
      <c r="AV125" s="20">
        <v>0</v>
      </c>
      <c r="AW125" s="20">
        <v>2</v>
      </c>
      <c r="AX125" s="20">
        <v>0</v>
      </c>
      <c r="AY125" s="20">
        <v>1</v>
      </c>
      <c r="AZ125" s="20">
        <f t="shared" si="618"/>
        <v>1</v>
      </c>
      <c r="BA125" s="20">
        <v>0</v>
      </c>
      <c r="BB125" s="20">
        <v>0</v>
      </c>
      <c r="BC125" s="20">
        <v>0</v>
      </c>
      <c r="BD125" s="20">
        <v>0</v>
      </c>
      <c r="BE125" s="20">
        <f t="shared" si="619"/>
        <v>0</v>
      </c>
      <c r="BF125" s="22">
        <f t="shared" si="620"/>
        <v>120</v>
      </c>
      <c r="BG125" s="22">
        <f t="shared" si="621"/>
        <v>931</v>
      </c>
      <c r="BH125" s="22">
        <f t="shared" si="622"/>
        <v>33</v>
      </c>
      <c r="BI125" s="22">
        <f t="shared" si="623"/>
        <v>106</v>
      </c>
      <c r="BJ125" s="22">
        <f t="shared" si="624"/>
        <v>139</v>
      </c>
      <c r="BK125" s="23">
        <v>2</v>
      </c>
      <c r="BL125" s="22" t="str">
        <f t="shared" si="625"/>
        <v>0</v>
      </c>
      <c r="BM125" s="22" t="str">
        <f t="shared" si="626"/>
        <v>0</v>
      </c>
      <c r="BN125" s="22">
        <f t="shared" si="627"/>
        <v>0</v>
      </c>
      <c r="BO125" s="22">
        <f t="shared" si="628"/>
        <v>33</v>
      </c>
      <c r="BP125" s="22">
        <f t="shared" si="629"/>
        <v>106</v>
      </c>
      <c r="BQ125" s="22">
        <f t="shared" si="630"/>
        <v>139</v>
      </c>
      <c r="BR125" s="22" t="str">
        <f t="shared" si="631"/>
        <v>0</v>
      </c>
      <c r="BS125" s="22" t="str">
        <f t="shared" si="632"/>
        <v>0</v>
      </c>
      <c r="BT125" s="22">
        <f t="shared" si="633"/>
        <v>0</v>
      </c>
    </row>
    <row r="126" spans="1:72" ht="23.25" customHeight="1" x14ac:dyDescent="0.3">
      <c r="A126" s="18"/>
      <c r="B126" s="12" t="s">
        <v>93</v>
      </c>
      <c r="C126" s="20">
        <v>5</v>
      </c>
      <c r="D126" s="20">
        <v>5</v>
      </c>
      <c r="E126" s="20">
        <v>0</v>
      </c>
      <c r="F126" s="20">
        <v>5</v>
      </c>
      <c r="G126" s="20">
        <f t="shared" si="610"/>
        <v>5</v>
      </c>
      <c r="H126" s="20">
        <v>0</v>
      </c>
      <c r="I126" s="124">
        <f>10+11</f>
        <v>21</v>
      </c>
      <c r="J126" s="20">
        <v>2</v>
      </c>
      <c r="K126" s="20">
        <v>17</v>
      </c>
      <c r="L126" s="20">
        <f t="shared" si="634"/>
        <v>19</v>
      </c>
      <c r="M126" s="20">
        <v>5</v>
      </c>
      <c r="N126" s="20">
        <v>1</v>
      </c>
      <c r="O126" s="20">
        <v>0</v>
      </c>
      <c r="P126" s="20">
        <v>0</v>
      </c>
      <c r="Q126" s="20">
        <f t="shared" si="611"/>
        <v>0</v>
      </c>
      <c r="R126" s="20">
        <v>15</v>
      </c>
      <c r="S126" s="20">
        <v>26</v>
      </c>
      <c r="T126" s="20">
        <v>0</v>
      </c>
      <c r="U126" s="20">
        <v>13</v>
      </c>
      <c r="V126" s="20">
        <f t="shared" si="612"/>
        <v>13</v>
      </c>
      <c r="W126" s="20">
        <v>5</v>
      </c>
      <c r="X126" s="20">
        <v>11</v>
      </c>
      <c r="Y126" s="20">
        <v>5</v>
      </c>
      <c r="Z126" s="20">
        <v>4</v>
      </c>
      <c r="AA126" s="20">
        <f t="shared" ref="AA126" si="635">Y126+Z126</f>
        <v>9</v>
      </c>
      <c r="AB126" s="20">
        <v>20</v>
      </c>
      <c r="AC126" s="20">
        <v>87</v>
      </c>
      <c r="AD126" s="20">
        <v>8</v>
      </c>
      <c r="AE126" s="20">
        <v>10</v>
      </c>
      <c r="AF126" s="20">
        <f t="shared" si="614"/>
        <v>18</v>
      </c>
      <c r="AG126" s="20">
        <v>0</v>
      </c>
      <c r="AH126" s="20">
        <v>0</v>
      </c>
      <c r="AI126" s="20">
        <v>0</v>
      </c>
      <c r="AJ126" s="20">
        <v>0</v>
      </c>
      <c r="AK126" s="20">
        <f t="shared" si="615"/>
        <v>0</v>
      </c>
      <c r="AL126" s="20">
        <v>0</v>
      </c>
      <c r="AM126" s="20">
        <v>0</v>
      </c>
      <c r="AN126" s="20">
        <v>0</v>
      </c>
      <c r="AO126" s="20">
        <v>0</v>
      </c>
      <c r="AP126" s="20">
        <f t="shared" si="616"/>
        <v>0</v>
      </c>
      <c r="AQ126" s="20">
        <v>0</v>
      </c>
      <c r="AR126" s="20">
        <v>1</v>
      </c>
      <c r="AS126" s="20">
        <v>1</v>
      </c>
      <c r="AT126" s="20">
        <v>0</v>
      </c>
      <c r="AU126" s="20">
        <f t="shared" si="617"/>
        <v>1</v>
      </c>
      <c r="AV126" s="20">
        <v>0</v>
      </c>
      <c r="AW126" s="20">
        <v>0</v>
      </c>
      <c r="AX126" s="20">
        <v>0</v>
      </c>
      <c r="AY126" s="20">
        <v>0</v>
      </c>
      <c r="AZ126" s="20">
        <f t="shared" si="618"/>
        <v>0</v>
      </c>
      <c r="BA126" s="20">
        <v>0</v>
      </c>
      <c r="BB126" s="20">
        <v>0</v>
      </c>
      <c r="BC126" s="20">
        <v>0</v>
      </c>
      <c r="BD126" s="20">
        <v>0</v>
      </c>
      <c r="BE126" s="20">
        <f t="shared" si="619"/>
        <v>0</v>
      </c>
      <c r="BF126" s="22">
        <f t="shared" si="620"/>
        <v>50</v>
      </c>
      <c r="BG126" s="22">
        <f t="shared" si="621"/>
        <v>152</v>
      </c>
      <c r="BH126" s="22">
        <f t="shared" si="622"/>
        <v>16</v>
      </c>
      <c r="BI126" s="22">
        <f t="shared" si="623"/>
        <v>49</v>
      </c>
      <c r="BJ126" s="22">
        <f t="shared" si="624"/>
        <v>65</v>
      </c>
      <c r="BK126" s="23">
        <v>1</v>
      </c>
      <c r="BL126" s="22">
        <f t="shared" si="625"/>
        <v>16</v>
      </c>
      <c r="BM126" s="22">
        <f t="shared" si="626"/>
        <v>49</v>
      </c>
      <c r="BN126" s="22">
        <f t="shared" si="627"/>
        <v>65</v>
      </c>
      <c r="BO126" s="22" t="str">
        <f t="shared" si="628"/>
        <v>0</v>
      </c>
      <c r="BP126" s="22" t="str">
        <f t="shared" si="629"/>
        <v>0</v>
      </c>
      <c r="BQ126" s="22">
        <f t="shared" si="630"/>
        <v>0</v>
      </c>
      <c r="BR126" s="22" t="str">
        <f t="shared" si="631"/>
        <v>0</v>
      </c>
      <c r="BS126" s="22" t="str">
        <f t="shared" si="632"/>
        <v>0</v>
      </c>
      <c r="BT126" s="22">
        <f t="shared" si="633"/>
        <v>0</v>
      </c>
    </row>
    <row r="127" spans="1:72" ht="23.25" customHeight="1" x14ac:dyDescent="0.3">
      <c r="A127" s="18"/>
      <c r="B127" s="12" t="s">
        <v>94</v>
      </c>
      <c r="C127" s="20">
        <v>30</v>
      </c>
      <c r="D127" s="20">
        <v>4</v>
      </c>
      <c r="E127" s="20">
        <v>4</v>
      </c>
      <c r="F127" s="20">
        <v>15</v>
      </c>
      <c r="G127" s="20">
        <f t="shared" ref="G127" si="636">E127+F127</f>
        <v>19</v>
      </c>
      <c r="H127" s="20">
        <v>0</v>
      </c>
      <c r="I127" s="124">
        <v>20</v>
      </c>
      <c r="J127" s="20">
        <v>0</v>
      </c>
      <c r="K127" s="20">
        <v>0</v>
      </c>
      <c r="L127" s="20">
        <f t="shared" si="634"/>
        <v>0</v>
      </c>
      <c r="M127" s="20">
        <v>30</v>
      </c>
      <c r="N127" s="20">
        <v>44</v>
      </c>
      <c r="O127" s="20">
        <v>8</v>
      </c>
      <c r="P127" s="20">
        <v>21</v>
      </c>
      <c r="Q127" s="20">
        <f t="shared" ref="Q127" si="637">O127+P127</f>
        <v>29</v>
      </c>
      <c r="R127" s="20">
        <v>40</v>
      </c>
      <c r="S127" s="20">
        <v>187</v>
      </c>
      <c r="T127" s="20">
        <v>20</v>
      </c>
      <c r="U127" s="20">
        <v>40</v>
      </c>
      <c r="V127" s="20">
        <f t="shared" ref="V127" si="638">T127+U127</f>
        <v>60</v>
      </c>
      <c r="W127" s="20">
        <v>40</v>
      </c>
      <c r="X127" s="20">
        <v>100</v>
      </c>
      <c r="Y127" s="20">
        <v>19</v>
      </c>
      <c r="Z127" s="20">
        <v>27</v>
      </c>
      <c r="AA127" s="20">
        <f t="shared" ref="AA127" si="639">Y127+Z127</f>
        <v>46</v>
      </c>
      <c r="AB127" s="20">
        <v>40</v>
      </c>
      <c r="AC127" s="20">
        <v>315</v>
      </c>
      <c r="AD127" s="20">
        <v>6</v>
      </c>
      <c r="AE127" s="20">
        <v>30</v>
      </c>
      <c r="AF127" s="20">
        <f t="shared" ref="AF127" si="640">AD127+AE127</f>
        <v>36</v>
      </c>
      <c r="AG127" s="20">
        <v>0</v>
      </c>
      <c r="AH127" s="20">
        <v>0</v>
      </c>
      <c r="AI127" s="20">
        <v>0</v>
      </c>
      <c r="AJ127" s="20">
        <v>0</v>
      </c>
      <c r="AK127" s="20">
        <f t="shared" ref="AK127" si="641">AI127+AJ127</f>
        <v>0</v>
      </c>
      <c r="AL127" s="20">
        <v>0</v>
      </c>
      <c r="AM127" s="20">
        <v>0</v>
      </c>
      <c r="AN127" s="20">
        <v>0</v>
      </c>
      <c r="AO127" s="20">
        <v>0</v>
      </c>
      <c r="AP127" s="20">
        <f t="shared" ref="AP127" si="642">AN127+AO127</f>
        <v>0</v>
      </c>
      <c r="AQ127" s="20">
        <v>0</v>
      </c>
      <c r="AR127" s="20">
        <v>2</v>
      </c>
      <c r="AS127" s="20">
        <v>2</v>
      </c>
      <c r="AT127" s="20">
        <v>0</v>
      </c>
      <c r="AU127" s="20">
        <f t="shared" ref="AU127" si="643">AS127+AT127</f>
        <v>2</v>
      </c>
      <c r="AV127" s="20">
        <v>0</v>
      </c>
      <c r="AW127" s="20">
        <v>0</v>
      </c>
      <c r="AX127" s="20">
        <v>0</v>
      </c>
      <c r="AY127" s="20">
        <v>0</v>
      </c>
      <c r="AZ127" s="20">
        <f t="shared" ref="AZ127" si="644">AX127+AY127</f>
        <v>0</v>
      </c>
      <c r="BA127" s="20">
        <v>0</v>
      </c>
      <c r="BB127" s="20">
        <v>0</v>
      </c>
      <c r="BC127" s="20">
        <v>0</v>
      </c>
      <c r="BD127" s="20">
        <v>0</v>
      </c>
      <c r="BE127" s="20">
        <f t="shared" ref="BE127" si="645">BC127+BD127</f>
        <v>0</v>
      </c>
      <c r="BF127" s="22">
        <f t="shared" si="620"/>
        <v>180</v>
      </c>
      <c r="BG127" s="22">
        <f t="shared" si="621"/>
        <v>672</v>
      </c>
      <c r="BH127" s="22">
        <f t="shared" si="622"/>
        <v>59</v>
      </c>
      <c r="BI127" s="22">
        <f t="shared" si="623"/>
        <v>133</v>
      </c>
      <c r="BJ127" s="22">
        <f t="shared" si="624"/>
        <v>192</v>
      </c>
      <c r="BK127" s="23">
        <v>1</v>
      </c>
      <c r="BL127" s="22">
        <f t="shared" si="625"/>
        <v>59</v>
      </c>
      <c r="BM127" s="22">
        <f t="shared" si="626"/>
        <v>133</v>
      </c>
      <c r="BN127" s="22">
        <f t="shared" si="627"/>
        <v>192</v>
      </c>
      <c r="BO127" s="22" t="str">
        <f t="shared" si="628"/>
        <v>0</v>
      </c>
      <c r="BP127" s="22" t="str">
        <f t="shared" si="629"/>
        <v>0</v>
      </c>
      <c r="BQ127" s="22">
        <f t="shared" si="630"/>
        <v>0</v>
      </c>
      <c r="BR127" s="22" t="str">
        <f t="shared" si="631"/>
        <v>0</v>
      </c>
      <c r="BS127" s="22" t="str">
        <f t="shared" si="632"/>
        <v>0</v>
      </c>
      <c r="BT127" s="22">
        <f t="shared" si="633"/>
        <v>0</v>
      </c>
    </row>
    <row r="128" spans="1:72" ht="23.25" customHeight="1" x14ac:dyDescent="0.3">
      <c r="A128" s="18"/>
      <c r="B128" s="12" t="s">
        <v>95</v>
      </c>
      <c r="C128" s="20">
        <v>0</v>
      </c>
      <c r="D128" s="20">
        <v>0</v>
      </c>
      <c r="E128" s="20">
        <v>0</v>
      </c>
      <c r="F128" s="20">
        <v>0</v>
      </c>
      <c r="G128" s="20">
        <f t="shared" si="610"/>
        <v>0</v>
      </c>
      <c r="H128" s="20">
        <v>0</v>
      </c>
      <c r="I128" s="124">
        <f>12+3</f>
        <v>15</v>
      </c>
      <c r="J128" s="20">
        <v>3</v>
      </c>
      <c r="K128" s="20">
        <v>7</v>
      </c>
      <c r="L128" s="20">
        <f t="shared" si="634"/>
        <v>10</v>
      </c>
      <c r="M128" s="20">
        <v>0</v>
      </c>
      <c r="N128" s="20">
        <v>0</v>
      </c>
      <c r="O128" s="20">
        <v>0</v>
      </c>
      <c r="P128" s="20">
        <v>0</v>
      </c>
      <c r="Q128" s="20">
        <f t="shared" si="611"/>
        <v>0</v>
      </c>
      <c r="R128" s="20">
        <v>50</v>
      </c>
      <c r="S128" s="20">
        <v>88</v>
      </c>
      <c r="T128" s="20">
        <v>13</v>
      </c>
      <c r="U128" s="20">
        <v>52</v>
      </c>
      <c r="V128" s="20">
        <f t="shared" si="612"/>
        <v>65</v>
      </c>
      <c r="W128" s="20">
        <v>45</v>
      </c>
      <c r="X128" s="20">
        <v>46</v>
      </c>
      <c r="Y128" s="20">
        <v>9</v>
      </c>
      <c r="Z128" s="20">
        <v>23</v>
      </c>
      <c r="AA128" s="20">
        <f t="shared" si="613"/>
        <v>32</v>
      </c>
      <c r="AB128" s="20">
        <v>20</v>
      </c>
      <c r="AC128" s="20">
        <v>235</v>
      </c>
      <c r="AD128" s="20">
        <v>5</v>
      </c>
      <c r="AE128" s="20">
        <v>15</v>
      </c>
      <c r="AF128" s="20">
        <f t="shared" si="614"/>
        <v>20</v>
      </c>
      <c r="AG128" s="20">
        <v>5</v>
      </c>
      <c r="AH128" s="20">
        <v>35</v>
      </c>
      <c r="AI128" s="20">
        <v>1</v>
      </c>
      <c r="AJ128" s="20">
        <v>1</v>
      </c>
      <c r="AK128" s="20">
        <f t="shared" si="615"/>
        <v>2</v>
      </c>
      <c r="AL128" s="20">
        <v>0</v>
      </c>
      <c r="AM128" s="20">
        <v>0</v>
      </c>
      <c r="AN128" s="20">
        <v>0</v>
      </c>
      <c r="AO128" s="20">
        <v>0</v>
      </c>
      <c r="AP128" s="20">
        <f t="shared" si="616"/>
        <v>0</v>
      </c>
      <c r="AQ128" s="20">
        <v>0</v>
      </c>
      <c r="AR128" s="20">
        <v>1</v>
      </c>
      <c r="AS128" s="20">
        <v>1</v>
      </c>
      <c r="AT128" s="20">
        <v>0</v>
      </c>
      <c r="AU128" s="20">
        <f t="shared" si="617"/>
        <v>1</v>
      </c>
      <c r="AV128" s="20">
        <v>0</v>
      </c>
      <c r="AW128" s="20">
        <v>5</v>
      </c>
      <c r="AX128" s="20">
        <v>2</v>
      </c>
      <c r="AY128" s="20">
        <v>2</v>
      </c>
      <c r="AZ128" s="20">
        <f t="shared" si="618"/>
        <v>4</v>
      </c>
      <c r="BA128" s="20">
        <v>0</v>
      </c>
      <c r="BB128" s="20">
        <v>0</v>
      </c>
      <c r="BC128" s="20">
        <v>0</v>
      </c>
      <c r="BD128" s="20">
        <v>0</v>
      </c>
      <c r="BE128" s="20">
        <f t="shared" si="619"/>
        <v>0</v>
      </c>
      <c r="BF128" s="22">
        <f t="shared" si="620"/>
        <v>120</v>
      </c>
      <c r="BG128" s="22">
        <f t="shared" si="621"/>
        <v>425</v>
      </c>
      <c r="BH128" s="22">
        <f t="shared" si="622"/>
        <v>34</v>
      </c>
      <c r="BI128" s="22">
        <f t="shared" si="623"/>
        <v>100</v>
      </c>
      <c r="BJ128" s="22">
        <f t="shared" si="624"/>
        <v>134</v>
      </c>
      <c r="BK128" s="23">
        <v>2</v>
      </c>
      <c r="BL128" s="22" t="str">
        <f t="shared" si="625"/>
        <v>0</v>
      </c>
      <c r="BM128" s="22" t="str">
        <f t="shared" si="626"/>
        <v>0</v>
      </c>
      <c r="BN128" s="22">
        <f t="shared" si="627"/>
        <v>0</v>
      </c>
      <c r="BO128" s="22">
        <f t="shared" si="628"/>
        <v>34</v>
      </c>
      <c r="BP128" s="22">
        <f t="shared" si="629"/>
        <v>100</v>
      </c>
      <c r="BQ128" s="22">
        <f t="shared" si="630"/>
        <v>134</v>
      </c>
      <c r="BR128" s="22" t="str">
        <f t="shared" si="631"/>
        <v>0</v>
      </c>
      <c r="BS128" s="22" t="str">
        <f t="shared" si="632"/>
        <v>0</v>
      </c>
      <c r="BT128" s="22">
        <f t="shared" si="633"/>
        <v>0</v>
      </c>
    </row>
    <row r="129" spans="1:72" ht="23.25" customHeight="1" x14ac:dyDescent="0.3">
      <c r="A129" s="18"/>
      <c r="B129" s="12" t="s">
        <v>96</v>
      </c>
      <c r="C129" s="20">
        <v>15</v>
      </c>
      <c r="D129" s="20">
        <v>9</v>
      </c>
      <c r="E129" s="20">
        <v>0</v>
      </c>
      <c r="F129" s="20">
        <v>4</v>
      </c>
      <c r="G129" s="20">
        <f t="shared" si="610"/>
        <v>4</v>
      </c>
      <c r="H129" s="20">
        <v>0</v>
      </c>
      <c r="I129" s="124">
        <f>26+5</f>
        <v>31</v>
      </c>
      <c r="J129" s="20">
        <v>13</v>
      </c>
      <c r="K129" s="20">
        <v>8</v>
      </c>
      <c r="L129" s="20">
        <f t="shared" si="634"/>
        <v>21</v>
      </c>
      <c r="M129" s="20">
        <v>15</v>
      </c>
      <c r="N129" s="20">
        <f>20+25</f>
        <v>45</v>
      </c>
      <c r="O129" s="20">
        <f>9+9</f>
        <v>18</v>
      </c>
      <c r="P129" s="20">
        <f>9+8</f>
        <v>17</v>
      </c>
      <c r="Q129" s="20">
        <f t="shared" si="611"/>
        <v>35</v>
      </c>
      <c r="R129" s="20">
        <v>40</v>
      </c>
      <c r="S129" s="20">
        <v>47</v>
      </c>
      <c r="T129" s="20">
        <v>26</v>
      </c>
      <c r="U129" s="20">
        <v>13</v>
      </c>
      <c r="V129" s="20">
        <f t="shared" si="612"/>
        <v>39</v>
      </c>
      <c r="W129" s="20">
        <v>30</v>
      </c>
      <c r="X129" s="20">
        <v>31</v>
      </c>
      <c r="Y129" s="20">
        <v>14</v>
      </c>
      <c r="Z129" s="20">
        <v>3</v>
      </c>
      <c r="AA129" s="20">
        <f t="shared" si="613"/>
        <v>17</v>
      </c>
      <c r="AB129" s="20">
        <v>35</v>
      </c>
      <c r="AC129" s="20">
        <v>133</v>
      </c>
      <c r="AD129" s="20">
        <v>20</v>
      </c>
      <c r="AE129" s="20">
        <v>17</v>
      </c>
      <c r="AF129" s="20">
        <f t="shared" si="614"/>
        <v>37</v>
      </c>
      <c r="AG129" s="20">
        <v>5</v>
      </c>
      <c r="AH129" s="20">
        <v>44</v>
      </c>
      <c r="AI129" s="20">
        <v>0</v>
      </c>
      <c r="AJ129" s="20">
        <v>4</v>
      </c>
      <c r="AK129" s="20">
        <f t="shared" si="615"/>
        <v>4</v>
      </c>
      <c r="AL129" s="20">
        <v>0</v>
      </c>
      <c r="AM129" s="20">
        <v>0</v>
      </c>
      <c r="AN129" s="20">
        <v>0</v>
      </c>
      <c r="AO129" s="20">
        <v>0</v>
      </c>
      <c r="AP129" s="20">
        <f t="shared" si="616"/>
        <v>0</v>
      </c>
      <c r="AQ129" s="20">
        <v>0</v>
      </c>
      <c r="AR129" s="20">
        <v>1</v>
      </c>
      <c r="AS129" s="20">
        <v>1</v>
      </c>
      <c r="AT129" s="20">
        <v>0</v>
      </c>
      <c r="AU129" s="20">
        <f t="shared" si="617"/>
        <v>1</v>
      </c>
      <c r="AV129" s="20">
        <v>0</v>
      </c>
      <c r="AW129" s="20">
        <v>4</v>
      </c>
      <c r="AX129" s="20">
        <v>2</v>
      </c>
      <c r="AY129" s="20">
        <v>0</v>
      </c>
      <c r="AZ129" s="20">
        <f t="shared" si="618"/>
        <v>2</v>
      </c>
      <c r="BA129" s="20">
        <v>0</v>
      </c>
      <c r="BB129" s="20">
        <v>0</v>
      </c>
      <c r="BC129" s="20">
        <v>0</v>
      </c>
      <c r="BD129" s="20">
        <v>0</v>
      </c>
      <c r="BE129" s="20">
        <f t="shared" si="619"/>
        <v>0</v>
      </c>
      <c r="BF129" s="22">
        <f t="shared" si="620"/>
        <v>140</v>
      </c>
      <c r="BG129" s="22">
        <f t="shared" si="621"/>
        <v>345</v>
      </c>
      <c r="BH129" s="22">
        <f t="shared" si="622"/>
        <v>94</v>
      </c>
      <c r="BI129" s="22">
        <f t="shared" si="623"/>
        <v>66</v>
      </c>
      <c r="BJ129" s="22">
        <f t="shared" si="624"/>
        <v>160</v>
      </c>
      <c r="BK129" s="23">
        <v>2</v>
      </c>
      <c r="BL129" s="22" t="str">
        <f t="shared" si="625"/>
        <v>0</v>
      </c>
      <c r="BM129" s="22" t="str">
        <f t="shared" si="626"/>
        <v>0</v>
      </c>
      <c r="BN129" s="22">
        <f t="shared" si="627"/>
        <v>0</v>
      </c>
      <c r="BO129" s="22">
        <f t="shared" si="628"/>
        <v>94</v>
      </c>
      <c r="BP129" s="22">
        <f t="shared" si="629"/>
        <v>66</v>
      </c>
      <c r="BQ129" s="22">
        <f t="shared" si="630"/>
        <v>160</v>
      </c>
      <c r="BR129" s="22" t="str">
        <f t="shared" si="631"/>
        <v>0</v>
      </c>
      <c r="BS129" s="22" t="str">
        <f t="shared" si="632"/>
        <v>0</v>
      </c>
      <c r="BT129" s="22">
        <f t="shared" si="633"/>
        <v>0</v>
      </c>
    </row>
    <row r="130" spans="1:72" s="2" customFormat="1" ht="23.25" customHeight="1" x14ac:dyDescent="0.3">
      <c r="A130" s="48"/>
      <c r="B130" s="49" t="s">
        <v>34</v>
      </c>
      <c r="C130" s="38">
        <f>SUM(C122:C129)</f>
        <v>75</v>
      </c>
      <c r="D130" s="38">
        <f t="shared" ref="D130:AZ130" si="646">SUM(D122:D129)</f>
        <v>32</v>
      </c>
      <c r="E130" s="38">
        <f t="shared" si="646"/>
        <v>5</v>
      </c>
      <c r="F130" s="38">
        <f t="shared" si="646"/>
        <v>33</v>
      </c>
      <c r="G130" s="38">
        <f t="shared" si="646"/>
        <v>38</v>
      </c>
      <c r="H130" s="38">
        <f>SUM(H122:H129)</f>
        <v>0</v>
      </c>
      <c r="I130" s="128">
        <f t="shared" si="646"/>
        <v>153</v>
      </c>
      <c r="J130" s="22">
        <f t="shared" si="646"/>
        <v>27</v>
      </c>
      <c r="K130" s="22">
        <f t="shared" si="646"/>
        <v>73</v>
      </c>
      <c r="L130" s="22">
        <f t="shared" si="646"/>
        <v>100</v>
      </c>
      <c r="M130" s="22">
        <f t="shared" si="646"/>
        <v>100</v>
      </c>
      <c r="N130" s="22">
        <f t="shared" si="646"/>
        <v>131</v>
      </c>
      <c r="O130" s="22">
        <f t="shared" si="646"/>
        <v>32</v>
      </c>
      <c r="P130" s="22">
        <f t="shared" si="646"/>
        <v>61</v>
      </c>
      <c r="Q130" s="22">
        <f t="shared" si="646"/>
        <v>93</v>
      </c>
      <c r="R130" s="22">
        <f t="shared" si="646"/>
        <v>290</v>
      </c>
      <c r="S130" s="22">
        <f t="shared" si="646"/>
        <v>778</v>
      </c>
      <c r="T130" s="22">
        <f t="shared" si="646"/>
        <v>104</v>
      </c>
      <c r="U130" s="22">
        <f t="shared" si="646"/>
        <v>265</v>
      </c>
      <c r="V130" s="22">
        <f t="shared" si="646"/>
        <v>369</v>
      </c>
      <c r="W130" s="22">
        <f t="shared" ref="W130:AK130" si="647">SUM(W122:W129)</f>
        <v>250</v>
      </c>
      <c r="X130" s="22">
        <f t="shared" si="647"/>
        <v>382</v>
      </c>
      <c r="Y130" s="22">
        <f t="shared" si="647"/>
        <v>71</v>
      </c>
      <c r="Z130" s="22">
        <f t="shared" si="647"/>
        <v>117</v>
      </c>
      <c r="AA130" s="22">
        <f t="shared" si="647"/>
        <v>188</v>
      </c>
      <c r="AB130" s="22">
        <f t="shared" si="647"/>
        <v>215</v>
      </c>
      <c r="AC130" s="22">
        <f t="shared" si="647"/>
        <v>1504</v>
      </c>
      <c r="AD130" s="22">
        <f t="shared" si="647"/>
        <v>54</v>
      </c>
      <c r="AE130" s="22">
        <f t="shared" si="647"/>
        <v>131</v>
      </c>
      <c r="AF130" s="22">
        <f t="shared" si="647"/>
        <v>185</v>
      </c>
      <c r="AG130" s="22">
        <f t="shared" si="647"/>
        <v>20</v>
      </c>
      <c r="AH130" s="22">
        <f t="shared" si="647"/>
        <v>191</v>
      </c>
      <c r="AI130" s="22">
        <f t="shared" si="647"/>
        <v>13</v>
      </c>
      <c r="AJ130" s="22">
        <f t="shared" si="647"/>
        <v>28</v>
      </c>
      <c r="AK130" s="22">
        <f t="shared" si="647"/>
        <v>41</v>
      </c>
      <c r="AL130" s="22">
        <f t="shared" si="646"/>
        <v>0</v>
      </c>
      <c r="AM130" s="22">
        <f t="shared" si="646"/>
        <v>0</v>
      </c>
      <c r="AN130" s="22">
        <f t="shared" si="646"/>
        <v>0</v>
      </c>
      <c r="AO130" s="22">
        <f t="shared" si="646"/>
        <v>0</v>
      </c>
      <c r="AP130" s="22">
        <f t="shared" si="646"/>
        <v>0</v>
      </c>
      <c r="AQ130" s="22">
        <f t="shared" si="646"/>
        <v>0</v>
      </c>
      <c r="AR130" s="22">
        <f t="shared" si="646"/>
        <v>10</v>
      </c>
      <c r="AS130" s="22">
        <f t="shared" si="646"/>
        <v>7</v>
      </c>
      <c r="AT130" s="22">
        <f t="shared" si="646"/>
        <v>1</v>
      </c>
      <c r="AU130" s="22">
        <f t="shared" si="646"/>
        <v>8</v>
      </c>
      <c r="AV130" s="22">
        <f t="shared" si="646"/>
        <v>0</v>
      </c>
      <c r="AW130" s="22">
        <f t="shared" si="646"/>
        <v>23</v>
      </c>
      <c r="AX130" s="22">
        <f t="shared" si="646"/>
        <v>14</v>
      </c>
      <c r="AY130" s="22">
        <f t="shared" si="646"/>
        <v>3</v>
      </c>
      <c r="AZ130" s="22">
        <f t="shared" si="646"/>
        <v>17</v>
      </c>
      <c r="BA130" s="22">
        <f t="shared" ref="BA130:BE130" si="648">SUM(BA122:BA129)</f>
        <v>0</v>
      </c>
      <c r="BB130" s="22">
        <f t="shared" si="648"/>
        <v>0</v>
      </c>
      <c r="BC130" s="22">
        <f t="shared" si="648"/>
        <v>0</v>
      </c>
      <c r="BD130" s="22">
        <f t="shared" si="648"/>
        <v>0</v>
      </c>
      <c r="BE130" s="22">
        <f t="shared" si="648"/>
        <v>0</v>
      </c>
      <c r="BF130" s="22">
        <f t="shared" si="620"/>
        <v>950</v>
      </c>
      <c r="BG130" s="22">
        <f t="shared" si="621"/>
        <v>3204</v>
      </c>
      <c r="BH130" s="22">
        <f t="shared" si="622"/>
        <v>327</v>
      </c>
      <c r="BI130" s="22">
        <f t="shared" si="623"/>
        <v>712</v>
      </c>
      <c r="BJ130" s="22">
        <f t="shared" si="624"/>
        <v>1039</v>
      </c>
      <c r="BK130" s="23"/>
      <c r="BL130" s="22">
        <f t="shared" ref="BL130:BQ130" si="649">SUM(BL122:BL129)</f>
        <v>144</v>
      </c>
      <c r="BM130" s="22">
        <f t="shared" si="649"/>
        <v>351</v>
      </c>
      <c r="BN130" s="22">
        <f t="shared" si="649"/>
        <v>495</v>
      </c>
      <c r="BO130" s="22">
        <f t="shared" si="649"/>
        <v>183</v>
      </c>
      <c r="BP130" s="22">
        <f t="shared" si="649"/>
        <v>361</v>
      </c>
      <c r="BQ130" s="22">
        <f t="shared" si="649"/>
        <v>544</v>
      </c>
      <c r="BR130" s="22">
        <f t="shared" ref="BR130:BT130" si="650">SUM(BR122:BR129)</f>
        <v>0</v>
      </c>
      <c r="BS130" s="22">
        <f t="shared" si="650"/>
        <v>0</v>
      </c>
      <c r="BT130" s="22">
        <f t="shared" si="650"/>
        <v>0</v>
      </c>
    </row>
    <row r="131" spans="1:72" s="2" customFormat="1" ht="23.25" customHeight="1" x14ac:dyDescent="0.3">
      <c r="A131" s="48"/>
      <c r="B131" s="5" t="s">
        <v>97</v>
      </c>
      <c r="C131" s="125"/>
      <c r="D131" s="85"/>
      <c r="E131" s="85"/>
      <c r="F131" s="85"/>
      <c r="G131" s="28"/>
      <c r="H131" s="28"/>
      <c r="I131" s="28"/>
      <c r="J131" s="20"/>
      <c r="K131" s="20"/>
      <c r="L131" s="20"/>
      <c r="M131" s="20"/>
      <c r="N131" s="20"/>
      <c r="O131" s="20"/>
      <c r="P131" s="20"/>
      <c r="Q131" s="20"/>
      <c r="R131" s="115"/>
      <c r="S131" s="115"/>
      <c r="T131" s="57"/>
      <c r="U131" s="57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115"/>
      <c r="AM131" s="115"/>
      <c r="AN131" s="115"/>
      <c r="AO131" s="115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114"/>
      <c r="BL131" s="20"/>
      <c r="BM131" s="20"/>
      <c r="BN131" s="20"/>
      <c r="BO131" s="20"/>
      <c r="BP131" s="20"/>
      <c r="BQ131" s="20"/>
      <c r="BR131" s="20"/>
      <c r="BS131" s="20"/>
      <c r="BT131" s="20"/>
    </row>
    <row r="132" spans="1:72" s="2" customFormat="1" ht="23.25" customHeight="1" x14ac:dyDescent="0.3">
      <c r="A132" s="48"/>
      <c r="B132" s="19" t="s">
        <v>98</v>
      </c>
      <c r="C132" s="20">
        <v>25</v>
      </c>
      <c r="D132" s="20">
        <v>18</v>
      </c>
      <c r="E132" s="20">
        <v>0</v>
      </c>
      <c r="F132" s="20">
        <v>13</v>
      </c>
      <c r="G132" s="20">
        <f t="shared" ref="G132" si="651">E132+F132</f>
        <v>13</v>
      </c>
      <c r="H132" s="20">
        <v>0</v>
      </c>
      <c r="I132" s="124">
        <v>18</v>
      </c>
      <c r="J132" s="20">
        <v>1</v>
      </c>
      <c r="K132" s="20">
        <v>15</v>
      </c>
      <c r="L132" s="20">
        <f>SUM(J132:K132)</f>
        <v>16</v>
      </c>
      <c r="M132" s="20">
        <v>25</v>
      </c>
      <c r="N132" s="20">
        <v>65</v>
      </c>
      <c r="O132" s="20">
        <v>2</v>
      </c>
      <c r="P132" s="20">
        <v>35</v>
      </c>
      <c r="Q132" s="20">
        <f t="shared" ref="Q132" si="652">O132+P132</f>
        <v>37</v>
      </c>
      <c r="R132" s="20">
        <v>40</v>
      </c>
      <c r="S132" s="20">
        <v>118</v>
      </c>
      <c r="T132" s="20">
        <v>3</v>
      </c>
      <c r="U132" s="20">
        <v>33</v>
      </c>
      <c r="V132" s="20">
        <f t="shared" ref="V132" si="653">T132+U132</f>
        <v>36</v>
      </c>
      <c r="W132" s="20">
        <v>40</v>
      </c>
      <c r="X132" s="20">
        <v>59</v>
      </c>
      <c r="Y132" s="20">
        <v>2</v>
      </c>
      <c r="Z132" s="20">
        <v>31</v>
      </c>
      <c r="AA132" s="20">
        <f t="shared" ref="AA132" si="654">Y132+Z132</f>
        <v>33</v>
      </c>
      <c r="AB132" s="20">
        <v>40</v>
      </c>
      <c r="AC132" s="20">
        <v>277</v>
      </c>
      <c r="AD132" s="20">
        <v>4</v>
      </c>
      <c r="AE132" s="20">
        <v>32</v>
      </c>
      <c r="AF132" s="20">
        <f t="shared" ref="AF132" si="655">AD132+AE132</f>
        <v>36</v>
      </c>
      <c r="AG132" s="20">
        <v>0</v>
      </c>
      <c r="AH132" s="20">
        <v>0</v>
      </c>
      <c r="AI132" s="20">
        <v>0</v>
      </c>
      <c r="AJ132" s="20">
        <v>0</v>
      </c>
      <c r="AK132" s="20">
        <f t="shared" ref="AK132" si="656">AI132+AJ132</f>
        <v>0</v>
      </c>
      <c r="AL132" s="20">
        <v>0</v>
      </c>
      <c r="AM132" s="20">
        <v>0</v>
      </c>
      <c r="AN132" s="20">
        <v>0</v>
      </c>
      <c r="AO132" s="20">
        <v>0</v>
      </c>
      <c r="AP132" s="20">
        <f t="shared" ref="AP132" si="657">AN132+AO132</f>
        <v>0</v>
      </c>
      <c r="AQ132" s="20">
        <v>0</v>
      </c>
      <c r="AR132" s="20">
        <v>0</v>
      </c>
      <c r="AS132" s="20">
        <v>0</v>
      </c>
      <c r="AT132" s="20">
        <v>0</v>
      </c>
      <c r="AU132" s="20">
        <f t="shared" ref="AU132" si="658">AS132+AT132</f>
        <v>0</v>
      </c>
      <c r="AV132" s="20">
        <v>0</v>
      </c>
      <c r="AW132" s="20">
        <v>2</v>
      </c>
      <c r="AX132" s="20">
        <v>0</v>
      </c>
      <c r="AY132" s="20">
        <v>1</v>
      </c>
      <c r="AZ132" s="20">
        <f t="shared" ref="AZ132" si="659">AX132+AY132</f>
        <v>1</v>
      </c>
      <c r="BA132" s="20">
        <v>0</v>
      </c>
      <c r="BB132" s="20">
        <v>0</v>
      </c>
      <c r="BC132" s="20">
        <v>0</v>
      </c>
      <c r="BD132" s="20">
        <v>0</v>
      </c>
      <c r="BE132" s="20">
        <f t="shared" ref="BE132" si="660">BC132+BD132</f>
        <v>0</v>
      </c>
      <c r="BF132" s="22">
        <f t="shared" ref="BF132:BF133" si="661">C132+M132+R132+W132+AB132+AG132+AL132+AQ132+AV132+BA132+H132</f>
        <v>170</v>
      </c>
      <c r="BG132" s="22">
        <f t="shared" ref="BG132:BG133" si="662">D132+N132+S132+X132+AC132+AH132+AM132+AR132+AW132+BB132+I132</f>
        <v>557</v>
      </c>
      <c r="BH132" s="22">
        <f t="shared" ref="BH132:BH133" si="663">E132+O132+T132+Y132+AD132+AI132+AN132+AS132+AX132+BC132+J132</f>
        <v>12</v>
      </c>
      <c r="BI132" s="22">
        <f t="shared" ref="BI132:BI133" si="664">F132+P132+U132+Z132+AE132+AJ132+AO132+AT132+AY132+BD132+K132</f>
        <v>160</v>
      </c>
      <c r="BJ132" s="22">
        <f t="shared" ref="BJ132:BJ133" si="665">G132+Q132+V132+AA132+AF132+AK132+AP132+AU132+AZ132+BE132+L132</f>
        <v>172</v>
      </c>
      <c r="BK132" s="23">
        <v>2</v>
      </c>
      <c r="BL132" s="22" t="str">
        <f>IF(BK132=1,BH132,"0")</f>
        <v>0</v>
      </c>
      <c r="BM132" s="22" t="str">
        <f>IF(BK132=1,BI132,"0")</f>
        <v>0</v>
      </c>
      <c r="BN132" s="22">
        <f>BL132+BM132</f>
        <v>0</v>
      </c>
      <c r="BO132" s="22">
        <f>IF(BK132=2,BH132,"0")</f>
        <v>12</v>
      </c>
      <c r="BP132" s="22">
        <f>IF(BK132=2,BI132,"0")</f>
        <v>160</v>
      </c>
      <c r="BQ132" s="22">
        <f>BO132+BP132</f>
        <v>172</v>
      </c>
      <c r="BR132" s="22" t="str">
        <f>IF(BN132=2,BK132,"0")</f>
        <v>0</v>
      </c>
      <c r="BS132" s="22" t="str">
        <f>IF(BN132=2,BL132,"0")</f>
        <v>0</v>
      </c>
      <c r="BT132" s="22">
        <f>BR132+BS132</f>
        <v>0</v>
      </c>
    </row>
    <row r="133" spans="1:72" s="2" customFormat="1" ht="23.25" customHeight="1" x14ac:dyDescent="0.3">
      <c r="A133" s="48"/>
      <c r="B133" s="21" t="s">
        <v>34</v>
      </c>
      <c r="C133" s="22">
        <f>SUM(C132)</f>
        <v>25</v>
      </c>
      <c r="D133" s="22">
        <f>SUM(D132)</f>
        <v>18</v>
      </c>
      <c r="E133" s="22">
        <f t="shared" ref="E133:BQ133" si="666">SUM(E132)</f>
        <v>0</v>
      </c>
      <c r="F133" s="22">
        <f t="shared" si="666"/>
        <v>13</v>
      </c>
      <c r="G133" s="22">
        <f t="shared" si="666"/>
        <v>13</v>
      </c>
      <c r="H133" s="22">
        <f>SUM(H132)</f>
        <v>0</v>
      </c>
      <c r="I133" s="32">
        <f t="shared" ref="I133:L133" si="667">SUM(I132)</f>
        <v>18</v>
      </c>
      <c r="J133" s="22">
        <f t="shared" si="667"/>
        <v>1</v>
      </c>
      <c r="K133" s="22">
        <f t="shared" si="667"/>
        <v>15</v>
      </c>
      <c r="L133" s="22">
        <f t="shared" si="667"/>
        <v>16</v>
      </c>
      <c r="M133" s="22">
        <f t="shared" si="666"/>
        <v>25</v>
      </c>
      <c r="N133" s="22">
        <f t="shared" si="666"/>
        <v>65</v>
      </c>
      <c r="O133" s="22">
        <f t="shared" si="666"/>
        <v>2</v>
      </c>
      <c r="P133" s="22">
        <f t="shared" si="666"/>
        <v>35</v>
      </c>
      <c r="Q133" s="22">
        <f t="shared" si="666"/>
        <v>37</v>
      </c>
      <c r="R133" s="22">
        <f t="shared" si="666"/>
        <v>40</v>
      </c>
      <c r="S133" s="22">
        <f t="shared" si="666"/>
        <v>118</v>
      </c>
      <c r="T133" s="22">
        <f t="shared" si="666"/>
        <v>3</v>
      </c>
      <c r="U133" s="22">
        <f t="shared" si="666"/>
        <v>33</v>
      </c>
      <c r="V133" s="22">
        <f t="shared" si="666"/>
        <v>36</v>
      </c>
      <c r="W133" s="22">
        <f t="shared" ref="W133:AK133" si="668">SUM(W132)</f>
        <v>40</v>
      </c>
      <c r="X133" s="22">
        <f t="shared" si="668"/>
        <v>59</v>
      </c>
      <c r="Y133" s="22">
        <f t="shared" si="668"/>
        <v>2</v>
      </c>
      <c r="Z133" s="22">
        <f t="shared" si="668"/>
        <v>31</v>
      </c>
      <c r="AA133" s="22">
        <f t="shared" si="668"/>
        <v>33</v>
      </c>
      <c r="AB133" s="22">
        <f t="shared" si="668"/>
        <v>40</v>
      </c>
      <c r="AC133" s="22">
        <f t="shared" si="668"/>
        <v>277</v>
      </c>
      <c r="AD133" s="22">
        <f t="shared" si="668"/>
        <v>4</v>
      </c>
      <c r="AE133" s="22">
        <f t="shared" si="668"/>
        <v>32</v>
      </c>
      <c r="AF133" s="22">
        <f t="shared" si="668"/>
        <v>36</v>
      </c>
      <c r="AG133" s="22">
        <f t="shared" si="668"/>
        <v>0</v>
      </c>
      <c r="AH133" s="22">
        <f t="shared" si="668"/>
        <v>0</v>
      </c>
      <c r="AI133" s="22">
        <f t="shared" si="668"/>
        <v>0</v>
      </c>
      <c r="AJ133" s="22">
        <f t="shared" si="668"/>
        <v>0</v>
      </c>
      <c r="AK133" s="22">
        <f t="shared" si="668"/>
        <v>0</v>
      </c>
      <c r="AL133" s="22">
        <f t="shared" si="666"/>
        <v>0</v>
      </c>
      <c r="AM133" s="22">
        <f t="shared" si="666"/>
        <v>0</v>
      </c>
      <c r="AN133" s="22">
        <f t="shared" si="666"/>
        <v>0</v>
      </c>
      <c r="AO133" s="22">
        <f t="shared" si="666"/>
        <v>0</v>
      </c>
      <c r="AP133" s="22">
        <f t="shared" si="666"/>
        <v>0</v>
      </c>
      <c r="AQ133" s="22">
        <f t="shared" si="666"/>
        <v>0</v>
      </c>
      <c r="AR133" s="22">
        <f t="shared" si="666"/>
        <v>0</v>
      </c>
      <c r="AS133" s="22">
        <f t="shared" si="666"/>
        <v>0</v>
      </c>
      <c r="AT133" s="22">
        <f t="shared" si="666"/>
        <v>0</v>
      </c>
      <c r="AU133" s="22">
        <f t="shared" si="666"/>
        <v>0</v>
      </c>
      <c r="AV133" s="22">
        <f t="shared" si="666"/>
        <v>0</v>
      </c>
      <c r="AW133" s="22">
        <f t="shared" si="666"/>
        <v>2</v>
      </c>
      <c r="AX133" s="22">
        <f t="shared" si="666"/>
        <v>0</v>
      </c>
      <c r="AY133" s="22">
        <f t="shared" si="666"/>
        <v>1</v>
      </c>
      <c r="AZ133" s="22">
        <f t="shared" si="666"/>
        <v>1</v>
      </c>
      <c r="BA133" s="22">
        <f>SUM(BA132)</f>
        <v>0</v>
      </c>
      <c r="BB133" s="22">
        <f t="shared" ref="BB133:BE133" si="669">SUM(BB132)</f>
        <v>0</v>
      </c>
      <c r="BC133" s="22">
        <f t="shared" si="669"/>
        <v>0</v>
      </c>
      <c r="BD133" s="22">
        <f t="shared" si="669"/>
        <v>0</v>
      </c>
      <c r="BE133" s="22">
        <f t="shared" si="669"/>
        <v>0</v>
      </c>
      <c r="BF133" s="22">
        <f t="shared" si="661"/>
        <v>170</v>
      </c>
      <c r="BG133" s="22">
        <f t="shared" si="662"/>
        <v>557</v>
      </c>
      <c r="BH133" s="22">
        <f t="shared" si="663"/>
        <v>12</v>
      </c>
      <c r="BI133" s="22">
        <f t="shared" si="664"/>
        <v>160</v>
      </c>
      <c r="BJ133" s="22">
        <f t="shared" si="665"/>
        <v>172</v>
      </c>
      <c r="BK133" s="23">
        <f t="shared" si="666"/>
        <v>2</v>
      </c>
      <c r="BL133" s="22">
        <f t="shared" si="666"/>
        <v>0</v>
      </c>
      <c r="BM133" s="22">
        <f t="shared" si="666"/>
        <v>0</v>
      </c>
      <c r="BN133" s="22">
        <f t="shared" si="666"/>
        <v>0</v>
      </c>
      <c r="BO133" s="22">
        <f t="shared" si="666"/>
        <v>12</v>
      </c>
      <c r="BP133" s="22">
        <f t="shared" si="666"/>
        <v>160</v>
      </c>
      <c r="BQ133" s="22">
        <f t="shared" si="666"/>
        <v>172</v>
      </c>
      <c r="BR133" s="22">
        <f t="shared" ref="BR133:BT133" si="670">SUM(BR132)</f>
        <v>0</v>
      </c>
      <c r="BS133" s="22">
        <f t="shared" si="670"/>
        <v>0</v>
      </c>
      <c r="BT133" s="22">
        <f t="shared" si="670"/>
        <v>0</v>
      </c>
    </row>
    <row r="134" spans="1:72" s="2" customFormat="1" ht="23.25" customHeight="1" x14ac:dyDescent="0.3">
      <c r="A134" s="48"/>
      <c r="B134" s="5" t="s">
        <v>99</v>
      </c>
      <c r="C134" s="129"/>
      <c r="D134" s="86"/>
      <c r="E134" s="86"/>
      <c r="F134" s="86"/>
      <c r="G134" s="28"/>
      <c r="H134" s="28"/>
      <c r="I134" s="28"/>
      <c r="J134" s="20"/>
      <c r="K134" s="20"/>
      <c r="L134" s="20"/>
      <c r="M134" s="20"/>
      <c r="N134" s="20"/>
      <c r="O134" s="20"/>
      <c r="P134" s="20"/>
      <c r="Q134" s="20"/>
      <c r="R134" s="57"/>
      <c r="S134" s="57"/>
      <c r="T134" s="57"/>
      <c r="U134" s="57"/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20"/>
      <c r="AH134" s="20"/>
      <c r="AI134" s="20"/>
      <c r="AJ134" s="20"/>
      <c r="AK134" s="20"/>
      <c r="AL134" s="57"/>
      <c r="AM134" s="57"/>
      <c r="AN134" s="57"/>
      <c r="AO134" s="57"/>
      <c r="AP134" s="20"/>
      <c r="AQ134" s="20"/>
      <c r="AR134" s="20"/>
      <c r="AS134" s="20"/>
      <c r="AT134" s="20"/>
      <c r="AU134" s="20"/>
      <c r="AV134" s="20"/>
      <c r="AW134" s="20"/>
      <c r="AX134" s="20"/>
      <c r="AY134" s="20"/>
      <c r="AZ134" s="20"/>
      <c r="BA134" s="20"/>
      <c r="BB134" s="20"/>
      <c r="BC134" s="20"/>
      <c r="BD134" s="20"/>
      <c r="BE134" s="20"/>
      <c r="BF134" s="20"/>
      <c r="BG134" s="20"/>
      <c r="BH134" s="20"/>
      <c r="BI134" s="20"/>
      <c r="BJ134" s="20"/>
      <c r="BK134" s="114"/>
      <c r="BL134" s="20"/>
      <c r="BM134" s="20"/>
      <c r="BN134" s="20"/>
      <c r="BO134" s="20"/>
      <c r="BP134" s="20"/>
      <c r="BQ134" s="20"/>
      <c r="BR134" s="20"/>
      <c r="BS134" s="20"/>
      <c r="BT134" s="20"/>
    </row>
    <row r="135" spans="1:72" s="2" customFormat="1" ht="23.25" customHeight="1" x14ac:dyDescent="0.3">
      <c r="A135" s="48"/>
      <c r="B135" s="19" t="s">
        <v>100</v>
      </c>
      <c r="C135" s="57">
        <v>0</v>
      </c>
      <c r="D135" s="57">
        <v>0</v>
      </c>
      <c r="E135" s="57">
        <v>0</v>
      </c>
      <c r="F135" s="57">
        <v>0</v>
      </c>
      <c r="G135" s="20">
        <f t="shared" ref="G135" si="671">E135+F135</f>
        <v>0</v>
      </c>
      <c r="H135" s="20">
        <v>0</v>
      </c>
      <c r="I135" s="124">
        <f>11+9</f>
        <v>20</v>
      </c>
      <c r="J135" s="20">
        <v>3</v>
      </c>
      <c r="K135" s="20">
        <v>11</v>
      </c>
      <c r="L135" s="20">
        <f>SUM(J135:K135)</f>
        <v>14</v>
      </c>
      <c r="M135" s="20">
        <v>0</v>
      </c>
      <c r="N135" s="20">
        <v>0</v>
      </c>
      <c r="O135" s="20">
        <v>0</v>
      </c>
      <c r="P135" s="20">
        <v>0</v>
      </c>
      <c r="Q135" s="20">
        <f t="shared" ref="Q135" si="672">O135+P135</f>
        <v>0</v>
      </c>
      <c r="R135" s="57">
        <v>20</v>
      </c>
      <c r="S135" s="57">
        <v>16</v>
      </c>
      <c r="T135" s="57">
        <v>10</v>
      </c>
      <c r="U135" s="57">
        <v>30</v>
      </c>
      <c r="V135" s="20">
        <f t="shared" ref="V135" si="673">T135+U135</f>
        <v>40</v>
      </c>
      <c r="W135" s="20">
        <v>10</v>
      </c>
      <c r="X135" s="20">
        <v>16</v>
      </c>
      <c r="Y135" s="20">
        <v>4</v>
      </c>
      <c r="Z135" s="20">
        <v>4</v>
      </c>
      <c r="AA135" s="20">
        <f t="shared" ref="AA135" si="674">Y135+Z135</f>
        <v>8</v>
      </c>
      <c r="AB135" s="20">
        <v>25</v>
      </c>
      <c r="AC135" s="20">
        <v>112</v>
      </c>
      <c r="AD135" s="20">
        <v>8</v>
      </c>
      <c r="AE135" s="20">
        <v>13</v>
      </c>
      <c r="AF135" s="20">
        <f t="shared" ref="AF135" si="675">AD135+AE135</f>
        <v>21</v>
      </c>
      <c r="AG135" s="20">
        <v>5</v>
      </c>
      <c r="AH135" s="20">
        <v>18</v>
      </c>
      <c r="AI135" s="20">
        <v>1</v>
      </c>
      <c r="AJ135" s="20">
        <v>3</v>
      </c>
      <c r="AK135" s="20">
        <f t="shared" ref="AK135" si="676">AI135+AJ135</f>
        <v>4</v>
      </c>
      <c r="AL135" s="57">
        <v>0</v>
      </c>
      <c r="AM135" s="57">
        <v>0</v>
      </c>
      <c r="AN135" s="57">
        <v>0</v>
      </c>
      <c r="AO135" s="57">
        <v>0</v>
      </c>
      <c r="AP135" s="20">
        <f t="shared" ref="AP135" si="677">AN135+AO135</f>
        <v>0</v>
      </c>
      <c r="AQ135" s="20">
        <v>0</v>
      </c>
      <c r="AR135" s="20">
        <v>0</v>
      </c>
      <c r="AS135" s="20">
        <v>0</v>
      </c>
      <c r="AT135" s="20">
        <v>0</v>
      </c>
      <c r="AU135" s="20">
        <f t="shared" ref="AU135" si="678">AS135+AT135</f>
        <v>0</v>
      </c>
      <c r="AV135" s="20">
        <v>0</v>
      </c>
      <c r="AW135" s="20">
        <v>0</v>
      </c>
      <c r="AX135" s="20">
        <v>0</v>
      </c>
      <c r="AY135" s="20">
        <v>0</v>
      </c>
      <c r="AZ135" s="20">
        <f t="shared" ref="AZ135" si="679">AX135+AY135</f>
        <v>0</v>
      </c>
      <c r="BA135" s="20">
        <v>0</v>
      </c>
      <c r="BB135" s="20">
        <v>0</v>
      </c>
      <c r="BC135" s="20">
        <v>0</v>
      </c>
      <c r="BD135" s="20">
        <v>0</v>
      </c>
      <c r="BE135" s="20">
        <f t="shared" ref="BE135" si="680">BC135+BD135</f>
        <v>0</v>
      </c>
      <c r="BF135" s="22">
        <f t="shared" ref="BF135:BF137" si="681">C135+M135+R135+W135+AB135+AG135+AL135+AQ135+AV135+BA135+H135</f>
        <v>60</v>
      </c>
      <c r="BG135" s="22">
        <f t="shared" ref="BG135:BG137" si="682">D135+N135+S135+X135+AC135+AH135+AM135+AR135+AW135+BB135+I135</f>
        <v>182</v>
      </c>
      <c r="BH135" s="22">
        <f t="shared" ref="BH135:BH137" si="683">E135+O135+T135+Y135+AD135+AI135+AN135+AS135+AX135+BC135+J135</f>
        <v>26</v>
      </c>
      <c r="BI135" s="22">
        <f t="shared" ref="BI135:BI137" si="684">F135+P135+U135+Z135+AE135+AJ135+AO135+AT135+AY135+BD135+K135</f>
        <v>61</v>
      </c>
      <c r="BJ135" s="22">
        <f t="shared" ref="BJ135:BJ137" si="685">G135+Q135+V135+AA135+AF135+AK135+AP135+AU135+AZ135+BE135+L135</f>
        <v>87</v>
      </c>
      <c r="BK135" s="110">
        <v>2</v>
      </c>
      <c r="BL135" s="22" t="str">
        <f t="shared" ref="BL135:BL136" si="686">IF(BK135=1,BH135,"0")</f>
        <v>0</v>
      </c>
      <c r="BM135" s="22" t="str">
        <f t="shared" ref="BM135:BM136" si="687">IF(BK135=1,BI135,"0")</f>
        <v>0</v>
      </c>
      <c r="BN135" s="22">
        <f t="shared" ref="BN135:BN136" si="688">BL135+BM135</f>
        <v>0</v>
      </c>
      <c r="BO135" s="22">
        <f t="shared" ref="BO135:BO136" si="689">IF(BK135=2,BH135,"0")</f>
        <v>26</v>
      </c>
      <c r="BP135" s="22">
        <f t="shared" ref="BP135:BP136" si="690">IF(BK135=2,BI135,"0")</f>
        <v>61</v>
      </c>
      <c r="BQ135" s="22">
        <f t="shared" ref="BQ135:BQ136" si="691">BO135+BP135</f>
        <v>87</v>
      </c>
      <c r="BR135" s="22" t="str">
        <f t="shared" ref="BR135:BR136" si="692">IF(BN135=2,BK135,"0")</f>
        <v>0</v>
      </c>
      <c r="BS135" s="22" t="str">
        <f t="shared" ref="BS135:BS136" si="693">IF(BN135=2,BL135,"0")</f>
        <v>0</v>
      </c>
      <c r="BT135" s="22">
        <f t="shared" ref="BT135:BT136" si="694">BR135+BS135</f>
        <v>0</v>
      </c>
    </row>
    <row r="136" spans="1:72" s="2" customFormat="1" ht="23.25" customHeight="1" x14ac:dyDescent="0.3">
      <c r="A136" s="48"/>
      <c r="B136" s="34" t="s">
        <v>101</v>
      </c>
      <c r="C136" s="20">
        <v>0</v>
      </c>
      <c r="D136" s="20">
        <v>0</v>
      </c>
      <c r="E136" s="20">
        <v>0</v>
      </c>
      <c r="F136" s="20">
        <v>0</v>
      </c>
      <c r="G136" s="20">
        <f t="shared" ref="G136" si="695">E136+F136</f>
        <v>0</v>
      </c>
      <c r="H136" s="20">
        <v>0</v>
      </c>
      <c r="I136" s="124">
        <v>0</v>
      </c>
      <c r="J136" s="20">
        <v>0</v>
      </c>
      <c r="K136" s="20">
        <v>0</v>
      </c>
      <c r="L136" s="20">
        <f>SUM(J136:K136)</f>
        <v>0</v>
      </c>
      <c r="M136" s="20">
        <v>0</v>
      </c>
      <c r="N136" s="20">
        <v>0</v>
      </c>
      <c r="O136" s="20">
        <v>0</v>
      </c>
      <c r="P136" s="20">
        <v>0</v>
      </c>
      <c r="Q136" s="20">
        <f t="shared" ref="Q136" si="696">O136+P136</f>
        <v>0</v>
      </c>
      <c r="R136" s="20">
        <v>0</v>
      </c>
      <c r="S136" s="20">
        <v>0</v>
      </c>
      <c r="T136" s="20">
        <v>0</v>
      </c>
      <c r="U136" s="20">
        <v>0</v>
      </c>
      <c r="V136" s="20">
        <f t="shared" ref="V136" si="697">T136+U136</f>
        <v>0</v>
      </c>
      <c r="W136" s="20">
        <v>0</v>
      </c>
      <c r="X136" s="20">
        <v>0</v>
      </c>
      <c r="Y136" s="20">
        <v>0</v>
      </c>
      <c r="Z136" s="20">
        <v>0</v>
      </c>
      <c r="AA136" s="20">
        <f t="shared" ref="AA136" si="698">Y136+Z136</f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f t="shared" ref="AF136" si="699">AD136+AE136</f>
        <v>0</v>
      </c>
      <c r="AG136" s="20">
        <v>0</v>
      </c>
      <c r="AH136" s="20">
        <v>0</v>
      </c>
      <c r="AI136" s="20">
        <v>0</v>
      </c>
      <c r="AJ136" s="20">
        <v>0</v>
      </c>
      <c r="AK136" s="20">
        <f t="shared" ref="AK136" si="700">AI136+AJ136</f>
        <v>0</v>
      </c>
      <c r="AL136" s="20">
        <v>0</v>
      </c>
      <c r="AM136" s="20">
        <v>0</v>
      </c>
      <c r="AN136" s="20">
        <v>0</v>
      </c>
      <c r="AO136" s="20">
        <v>0</v>
      </c>
      <c r="AP136" s="20">
        <f t="shared" ref="AP136" si="701">AN136+AO136</f>
        <v>0</v>
      </c>
      <c r="AQ136" s="20">
        <v>0</v>
      </c>
      <c r="AR136" s="20">
        <v>0</v>
      </c>
      <c r="AS136" s="20">
        <v>0</v>
      </c>
      <c r="AT136" s="20">
        <v>0</v>
      </c>
      <c r="AU136" s="20">
        <f t="shared" ref="AU136" si="702">AS136+AT136</f>
        <v>0</v>
      </c>
      <c r="AV136" s="20">
        <v>0</v>
      </c>
      <c r="AW136" s="20">
        <v>0</v>
      </c>
      <c r="AX136" s="20">
        <v>0</v>
      </c>
      <c r="AY136" s="20">
        <v>0</v>
      </c>
      <c r="AZ136" s="20">
        <f t="shared" ref="AZ136" si="703">AX136+AY136</f>
        <v>0</v>
      </c>
      <c r="BA136" s="20">
        <v>0</v>
      </c>
      <c r="BB136" s="20">
        <v>0</v>
      </c>
      <c r="BC136" s="20">
        <v>0</v>
      </c>
      <c r="BD136" s="20">
        <v>0</v>
      </c>
      <c r="BE136" s="20">
        <f t="shared" ref="BE136" si="704">BC136+BD136</f>
        <v>0</v>
      </c>
      <c r="BF136" s="22">
        <f t="shared" si="681"/>
        <v>0</v>
      </c>
      <c r="BG136" s="22">
        <f t="shared" si="682"/>
        <v>0</v>
      </c>
      <c r="BH136" s="22">
        <f t="shared" si="683"/>
        <v>0</v>
      </c>
      <c r="BI136" s="22">
        <f t="shared" si="684"/>
        <v>0</v>
      </c>
      <c r="BJ136" s="22">
        <f t="shared" si="685"/>
        <v>0</v>
      </c>
      <c r="BK136" s="23">
        <v>2</v>
      </c>
      <c r="BL136" s="22" t="str">
        <f t="shared" si="686"/>
        <v>0</v>
      </c>
      <c r="BM136" s="22" t="str">
        <f t="shared" si="687"/>
        <v>0</v>
      </c>
      <c r="BN136" s="22">
        <f t="shared" si="688"/>
        <v>0</v>
      </c>
      <c r="BO136" s="22">
        <f t="shared" si="689"/>
        <v>0</v>
      </c>
      <c r="BP136" s="22">
        <f t="shared" si="690"/>
        <v>0</v>
      </c>
      <c r="BQ136" s="22">
        <f t="shared" si="691"/>
        <v>0</v>
      </c>
      <c r="BR136" s="22" t="str">
        <f t="shared" si="692"/>
        <v>0</v>
      </c>
      <c r="BS136" s="22" t="str">
        <f t="shared" si="693"/>
        <v>0</v>
      </c>
      <c r="BT136" s="22">
        <f t="shared" si="694"/>
        <v>0</v>
      </c>
    </row>
    <row r="137" spans="1:72" s="2" customFormat="1" ht="23.25" customHeight="1" x14ac:dyDescent="0.3">
      <c r="A137" s="48"/>
      <c r="B137" s="21" t="s">
        <v>34</v>
      </c>
      <c r="C137" s="32">
        <f>SUM(C135:C136)</f>
        <v>0</v>
      </c>
      <c r="D137" s="32">
        <f t="shared" ref="D137:BQ137" si="705">SUM(D135:D136)</f>
        <v>0</v>
      </c>
      <c r="E137" s="32">
        <f t="shared" si="705"/>
        <v>0</v>
      </c>
      <c r="F137" s="32">
        <f t="shared" si="705"/>
        <v>0</v>
      </c>
      <c r="G137" s="32">
        <f t="shared" si="705"/>
        <v>0</v>
      </c>
      <c r="H137" s="32">
        <f>SUM(H135:H136)</f>
        <v>0</v>
      </c>
      <c r="I137" s="32">
        <f t="shared" ref="I137:L137" si="706">SUM(I135:I136)</f>
        <v>20</v>
      </c>
      <c r="J137" s="22">
        <f t="shared" si="706"/>
        <v>3</v>
      </c>
      <c r="K137" s="22">
        <f t="shared" si="706"/>
        <v>11</v>
      </c>
      <c r="L137" s="22">
        <f t="shared" si="706"/>
        <v>14</v>
      </c>
      <c r="M137" s="22">
        <f t="shared" si="705"/>
        <v>0</v>
      </c>
      <c r="N137" s="22">
        <f t="shared" si="705"/>
        <v>0</v>
      </c>
      <c r="O137" s="22">
        <f t="shared" si="705"/>
        <v>0</v>
      </c>
      <c r="P137" s="22">
        <f t="shared" si="705"/>
        <v>0</v>
      </c>
      <c r="Q137" s="22">
        <f t="shared" si="705"/>
        <v>0</v>
      </c>
      <c r="R137" s="22">
        <f t="shared" si="705"/>
        <v>20</v>
      </c>
      <c r="S137" s="22">
        <f t="shared" si="705"/>
        <v>16</v>
      </c>
      <c r="T137" s="22">
        <f t="shared" si="705"/>
        <v>10</v>
      </c>
      <c r="U137" s="22">
        <f t="shared" si="705"/>
        <v>30</v>
      </c>
      <c r="V137" s="22">
        <f t="shared" si="705"/>
        <v>40</v>
      </c>
      <c r="W137" s="22">
        <f t="shared" si="705"/>
        <v>10</v>
      </c>
      <c r="X137" s="22">
        <f t="shared" si="705"/>
        <v>16</v>
      </c>
      <c r="Y137" s="22">
        <f t="shared" si="705"/>
        <v>4</v>
      </c>
      <c r="Z137" s="22">
        <f t="shared" si="705"/>
        <v>4</v>
      </c>
      <c r="AA137" s="22">
        <f t="shared" si="705"/>
        <v>8</v>
      </c>
      <c r="AB137" s="22">
        <f t="shared" si="705"/>
        <v>25</v>
      </c>
      <c r="AC137" s="22">
        <f t="shared" si="705"/>
        <v>112</v>
      </c>
      <c r="AD137" s="22">
        <f t="shared" si="705"/>
        <v>8</v>
      </c>
      <c r="AE137" s="22">
        <f t="shared" si="705"/>
        <v>13</v>
      </c>
      <c r="AF137" s="22">
        <f t="shared" si="705"/>
        <v>21</v>
      </c>
      <c r="AG137" s="22">
        <f t="shared" si="705"/>
        <v>5</v>
      </c>
      <c r="AH137" s="22">
        <f t="shared" si="705"/>
        <v>18</v>
      </c>
      <c r="AI137" s="22">
        <f t="shared" si="705"/>
        <v>1</v>
      </c>
      <c r="AJ137" s="22">
        <f t="shared" si="705"/>
        <v>3</v>
      </c>
      <c r="AK137" s="22">
        <f t="shared" si="705"/>
        <v>4</v>
      </c>
      <c r="AL137" s="22">
        <f t="shared" si="705"/>
        <v>0</v>
      </c>
      <c r="AM137" s="22">
        <f t="shared" si="705"/>
        <v>0</v>
      </c>
      <c r="AN137" s="22">
        <f t="shared" si="705"/>
        <v>0</v>
      </c>
      <c r="AO137" s="22">
        <f t="shared" si="705"/>
        <v>0</v>
      </c>
      <c r="AP137" s="22">
        <f t="shared" si="705"/>
        <v>0</v>
      </c>
      <c r="AQ137" s="22">
        <f t="shared" si="705"/>
        <v>0</v>
      </c>
      <c r="AR137" s="22">
        <f t="shared" si="705"/>
        <v>0</v>
      </c>
      <c r="AS137" s="22">
        <f t="shared" si="705"/>
        <v>0</v>
      </c>
      <c r="AT137" s="22">
        <f t="shared" si="705"/>
        <v>0</v>
      </c>
      <c r="AU137" s="22">
        <f t="shared" si="705"/>
        <v>0</v>
      </c>
      <c r="AV137" s="22">
        <f t="shared" si="705"/>
        <v>0</v>
      </c>
      <c r="AW137" s="22">
        <f t="shared" si="705"/>
        <v>0</v>
      </c>
      <c r="AX137" s="22">
        <f t="shared" si="705"/>
        <v>0</v>
      </c>
      <c r="AY137" s="22">
        <f t="shared" si="705"/>
        <v>0</v>
      </c>
      <c r="AZ137" s="22">
        <f t="shared" si="705"/>
        <v>0</v>
      </c>
      <c r="BA137" s="22">
        <f t="shared" si="705"/>
        <v>0</v>
      </c>
      <c r="BB137" s="22">
        <f t="shared" si="705"/>
        <v>0</v>
      </c>
      <c r="BC137" s="22">
        <f t="shared" si="705"/>
        <v>0</v>
      </c>
      <c r="BD137" s="22">
        <f t="shared" si="705"/>
        <v>0</v>
      </c>
      <c r="BE137" s="22">
        <f t="shared" si="705"/>
        <v>0</v>
      </c>
      <c r="BF137" s="22">
        <f t="shared" si="681"/>
        <v>60</v>
      </c>
      <c r="BG137" s="22">
        <f t="shared" si="682"/>
        <v>182</v>
      </c>
      <c r="BH137" s="22">
        <f t="shared" si="683"/>
        <v>26</v>
      </c>
      <c r="BI137" s="22">
        <f t="shared" si="684"/>
        <v>61</v>
      </c>
      <c r="BJ137" s="22">
        <f t="shared" si="685"/>
        <v>87</v>
      </c>
      <c r="BK137" s="22">
        <f t="shared" si="705"/>
        <v>4</v>
      </c>
      <c r="BL137" s="22">
        <f t="shared" si="705"/>
        <v>0</v>
      </c>
      <c r="BM137" s="22">
        <f t="shared" si="705"/>
        <v>0</v>
      </c>
      <c r="BN137" s="22">
        <f t="shared" si="705"/>
        <v>0</v>
      </c>
      <c r="BO137" s="22">
        <f t="shared" si="705"/>
        <v>26</v>
      </c>
      <c r="BP137" s="22">
        <f t="shared" si="705"/>
        <v>61</v>
      </c>
      <c r="BQ137" s="22">
        <f t="shared" si="705"/>
        <v>87</v>
      </c>
      <c r="BR137" s="22">
        <f t="shared" ref="BR137:BT137" si="707">SUM(BR135:BR136)</f>
        <v>0</v>
      </c>
      <c r="BS137" s="22">
        <f t="shared" si="707"/>
        <v>0</v>
      </c>
      <c r="BT137" s="22">
        <f t="shared" si="707"/>
        <v>0</v>
      </c>
    </row>
    <row r="138" spans="1:72" s="2" customFormat="1" ht="23.25" customHeight="1" x14ac:dyDescent="0.3">
      <c r="A138" s="48"/>
      <c r="B138" s="5" t="s">
        <v>102</v>
      </c>
      <c r="C138" s="129"/>
      <c r="D138" s="86"/>
      <c r="E138" s="86"/>
      <c r="F138" s="86"/>
      <c r="G138" s="28"/>
      <c r="H138" s="28"/>
      <c r="I138" s="28"/>
      <c r="J138" s="20"/>
      <c r="K138" s="20"/>
      <c r="L138" s="20"/>
      <c r="M138" s="20"/>
      <c r="N138" s="20"/>
      <c r="O138" s="20"/>
      <c r="P138" s="20"/>
      <c r="Q138" s="20"/>
      <c r="R138" s="57"/>
      <c r="S138" s="57"/>
      <c r="T138" s="57"/>
      <c r="U138" s="57"/>
      <c r="V138" s="20"/>
      <c r="W138" s="20"/>
      <c r="X138" s="20"/>
      <c r="Y138" s="20"/>
      <c r="Z138" s="20"/>
      <c r="AA138" s="20"/>
      <c r="AB138" s="20"/>
      <c r="AC138" s="20"/>
      <c r="AD138" s="20"/>
      <c r="AE138" s="20"/>
      <c r="AF138" s="20"/>
      <c r="AG138" s="20"/>
      <c r="AH138" s="20"/>
      <c r="AI138" s="20"/>
      <c r="AJ138" s="20"/>
      <c r="AK138" s="20"/>
      <c r="AL138" s="57"/>
      <c r="AM138" s="57"/>
      <c r="AN138" s="57"/>
      <c r="AO138" s="57"/>
      <c r="AP138" s="20"/>
      <c r="AQ138" s="20"/>
      <c r="AR138" s="20"/>
      <c r="AS138" s="20"/>
      <c r="AT138" s="20"/>
      <c r="AU138" s="20"/>
      <c r="AV138" s="20"/>
      <c r="AW138" s="20"/>
      <c r="AX138" s="20"/>
      <c r="AY138" s="20"/>
      <c r="AZ138" s="20"/>
      <c r="BA138" s="20"/>
      <c r="BB138" s="20"/>
      <c r="BC138" s="20"/>
      <c r="BD138" s="20"/>
      <c r="BE138" s="20"/>
      <c r="BF138" s="20"/>
      <c r="BG138" s="20"/>
      <c r="BH138" s="20"/>
      <c r="BI138" s="20"/>
      <c r="BJ138" s="20"/>
      <c r="BK138" s="114"/>
      <c r="BL138" s="20"/>
      <c r="BM138" s="20"/>
      <c r="BN138" s="20"/>
      <c r="BO138" s="20"/>
      <c r="BP138" s="20"/>
      <c r="BQ138" s="20"/>
      <c r="BR138" s="20"/>
      <c r="BS138" s="20"/>
      <c r="BT138" s="20"/>
    </row>
    <row r="139" spans="1:72" s="2" customFormat="1" ht="23.25" hidden="1" customHeight="1" x14ac:dyDescent="0.3">
      <c r="A139" s="48"/>
      <c r="B139" s="95" t="s">
        <v>103</v>
      </c>
      <c r="C139" s="20">
        <v>0</v>
      </c>
      <c r="D139" s="20">
        <v>0</v>
      </c>
      <c r="E139" s="20">
        <v>0</v>
      </c>
      <c r="F139" s="20">
        <v>0</v>
      </c>
      <c r="G139" s="20">
        <f t="shared" ref="G139:G141" si="708">E139+F139</f>
        <v>0</v>
      </c>
      <c r="H139" s="20">
        <v>0</v>
      </c>
      <c r="I139" s="124">
        <v>0</v>
      </c>
      <c r="J139" s="20">
        <v>0</v>
      </c>
      <c r="K139" s="20">
        <v>0</v>
      </c>
      <c r="L139" s="20">
        <f>SUM(J139:K139)</f>
        <v>0</v>
      </c>
      <c r="M139" s="20">
        <v>0</v>
      </c>
      <c r="N139" s="20">
        <v>0</v>
      </c>
      <c r="O139" s="20">
        <v>0</v>
      </c>
      <c r="P139" s="20">
        <v>0</v>
      </c>
      <c r="Q139" s="20">
        <f t="shared" ref="Q139:Q141" si="709">O139+P139</f>
        <v>0</v>
      </c>
      <c r="R139" s="20">
        <v>0</v>
      </c>
      <c r="S139" s="20">
        <v>0</v>
      </c>
      <c r="T139" s="20">
        <v>0</v>
      </c>
      <c r="U139" s="20">
        <v>0</v>
      </c>
      <c r="V139" s="20">
        <f t="shared" ref="V139:V141" si="710">T139+U139</f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f t="shared" ref="AA139:AA141" si="711">Y139+Z139</f>
        <v>0</v>
      </c>
      <c r="AB139" s="20">
        <v>0</v>
      </c>
      <c r="AC139" s="20">
        <v>0</v>
      </c>
      <c r="AD139" s="20">
        <v>0</v>
      </c>
      <c r="AE139" s="20">
        <v>0</v>
      </c>
      <c r="AF139" s="20">
        <f t="shared" ref="AF139:AF141" si="712">AD139+AE139</f>
        <v>0</v>
      </c>
      <c r="AG139" s="20">
        <v>0</v>
      </c>
      <c r="AH139" s="20">
        <v>0</v>
      </c>
      <c r="AI139" s="20">
        <v>0</v>
      </c>
      <c r="AJ139" s="20">
        <v>0</v>
      </c>
      <c r="AK139" s="20">
        <f t="shared" ref="AK139:AK141" si="713">AI139+AJ139</f>
        <v>0</v>
      </c>
      <c r="AL139" s="20">
        <v>0</v>
      </c>
      <c r="AM139" s="20">
        <v>0</v>
      </c>
      <c r="AN139" s="20">
        <v>0</v>
      </c>
      <c r="AO139" s="20">
        <v>0</v>
      </c>
      <c r="AP139" s="20">
        <f t="shared" ref="AP139:AP141" si="714">AN139+AO139</f>
        <v>0</v>
      </c>
      <c r="AQ139" s="20">
        <v>0</v>
      </c>
      <c r="AR139" s="20">
        <v>0</v>
      </c>
      <c r="AS139" s="20">
        <v>0</v>
      </c>
      <c r="AT139" s="20">
        <v>0</v>
      </c>
      <c r="AU139" s="20">
        <f t="shared" ref="AU139:AU141" si="715">AS139+AT139</f>
        <v>0</v>
      </c>
      <c r="AV139" s="20">
        <v>0</v>
      </c>
      <c r="AW139" s="20">
        <v>0</v>
      </c>
      <c r="AX139" s="20">
        <v>0</v>
      </c>
      <c r="AY139" s="20">
        <v>0</v>
      </c>
      <c r="AZ139" s="20">
        <f t="shared" ref="AZ139:AZ141" si="716">AX139+AY139</f>
        <v>0</v>
      </c>
      <c r="BA139" s="20">
        <v>0</v>
      </c>
      <c r="BB139" s="20">
        <v>0</v>
      </c>
      <c r="BC139" s="20">
        <v>0</v>
      </c>
      <c r="BD139" s="20">
        <v>0</v>
      </c>
      <c r="BE139" s="20">
        <f t="shared" ref="BE139:BE141" si="717">BC139+BD139</f>
        <v>0</v>
      </c>
      <c r="BF139" s="22">
        <f t="shared" ref="BF139:BF142" si="718">C139+M139+R139+W139+AB139+AG139+AL139+AQ139+AV139+BA139+H139</f>
        <v>0</v>
      </c>
      <c r="BG139" s="22">
        <f t="shared" ref="BG139:BG142" si="719">D139+N139+S139+X139+AC139+AH139+AM139+AR139+AW139+BB139+I139</f>
        <v>0</v>
      </c>
      <c r="BH139" s="22">
        <f t="shared" ref="BH139:BH142" si="720">E139+O139+T139+Y139+AD139+AI139+AN139+AS139+AX139+BC139+J139</f>
        <v>0</v>
      </c>
      <c r="BI139" s="22">
        <f t="shared" ref="BI139:BI142" si="721">F139+P139+U139+Z139+AE139+AJ139+AO139+AT139+AY139+BD139+K139</f>
        <v>0</v>
      </c>
      <c r="BJ139" s="22">
        <f t="shared" ref="BJ139:BJ142" si="722">G139+Q139+V139+AA139+AF139+AK139+AP139+AU139+AZ139+BE139+L139</f>
        <v>0</v>
      </c>
      <c r="BK139" s="23">
        <v>1</v>
      </c>
      <c r="BL139" s="22">
        <f t="shared" ref="BL139:BL141" si="723">IF(BK139=1,BH139,"0")</f>
        <v>0</v>
      </c>
      <c r="BM139" s="22">
        <f t="shared" ref="BM139:BM141" si="724">IF(BK139=1,BI139,"0")</f>
        <v>0</v>
      </c>
      <c r="BN139" s="22">
        <f t="shared" ref="BN139:BN141" si="725">BL139+BM139</f>
        <v>0</v>
      </c>
      <c r="BO139" s="22" t="str">
        <f t="shared" ref="BO139:BO141" si="726">IF(BK139=2,BH139,"0")</f>
        <v>0</v>
      </c>
      <c r="BP139" s="22" t="str">
        <f t="shared" ref="BP139:BP141" si="727">IF(BK139=2,BI139,"0")</f>
        <v>0</v>
      </c>
      <c r="BQ139" s="22">
        <f t="shared" ref="BQ139:BQ141" si="728">BO139+BP139</f>
        <v>0</v>
      </c>
      <c r="BR139" s="22" t="str">
        <f t="shared" ref="BR139:BR141" si="729">IF(BN139=2,BK139,"0")</f>
        <v>0</v>
      </c>
      <c r="BS139" s="22" t="str">
        <f t="shared" ref="BS139:BS141" si="730">IF(BN139=2,BL139,"0")</f>
        <v>0</v>
      </c>
      <c r="BT139" s="22">
        <f t="shared" ref="BT139:BT141" si="731">BR139+BS139</f>
        <v>0</v>
      </c>
    </row>
    <row r="140" spans="1:72" s="2" customFormat="1" ht="23.25" customHeight="1" x14ac:dyDescent="0.3">
      <c r="A140" s="48"/>
      <c r="B140" s="95" t="s">
        <v>104</v>
      </c>
      <c r="C140" s="20">
        <v>0</v>
      </c>
      <c r="D140" s="20">
        <v>0</v>
      </c>
      <c r="E140" s="20">
        <v>0</v>
      </c>
      <c r="F140" s="20">
        <v>0</v>
      </c>
      <c r="G140" s="20">
        <f t="shared" ref="G140" si="732">E140+F140</f>
        <v>0</v>
      </c>
      <c r="H140" s="20">
        <v>0</v>
      </c>
      <c r="I140" s="124">
        <v>3</v>
      </c>
      <c r="J140" s="20">
        <v>1</v>
      </c>
      <c r="K140" s="20">
        <v>1</v>
      </c>
      <c r="L140" s="20">
        <f t="shared" ref="L140:L141" si="733">SUM(J140:K140)</f>
        <v>2</v>
      </c>
      <c r="M140" s="20">
        <v>0</v>
      </c>
      <c r="N140" s="20">
        <v>0</v>
      </c>
      <c r="O140" s="20">
        <v>1</v>
      </c>
      <c r="P140" s="20">
        <v>0</v>
      </c>
      <c r="Q140" s="20">
        <f t="shared" ref="Q140" si="734">O140+P140</f>
        <v>1</v>
      </c>
      <c r="R140" s="20">
        <v>15</v>
      </c>
      <c r="S140" s="20">
        <v>3</v>
      </c>
      <c r="T140" s="20">
        <v>2</v>
      </c>
      <c r="U140" s="20">
        <v>1</v>
      </c>
      <c r="V140" s="20">
        <f t="shared" ref="V140" si="735">T140+U140</f>
        <v>3</v>
      </c>
      <c r="W140" s="20">
        <v>10</v>
      </c>
      <c r="X140" s="20">
        <v>3</v>
      </c>
      <c r="Y140" s="20">
        <v>1</v>
      </c>
      <c r="Z140" s="20">
        <v>1</v>
      </c>
      <c r="AA140" s="20">
        <f t="shared" ref="AA140" si="736">Y140+Z140</f>
        <v>2</v>
      </c>
      <c r="AB140" s="20">
        <v>15</v>
      </c>
      <c r="AC140" s="20">
        <v>16</v>
      </c>
      <c r="AD140" s="20">
        <v>0</v>
      </c>
      <c r="AE140" s="20">
        <v>0</v>
      </c>
      <c r="AF140" s="20">
        <f t="shared" ref="AF140" si="737">AD140+AE140</f>
        <v>0</v>
      </c>
      <c r="AG140" s="20">
        <v>5</v>
      </c>
      <c r="AH140" s="20">
        <v>2</v>
      </c>
      <c r="AI140" s="20">
        <v>2</v>
      </c>
      <c r="AJ140" s="20">
        <v>2</v>
      </c>
      <c r="AK140" s="20">
        <f t="shared" ref="AK140" si="738">AI140+AJ140</f>
        <v>4</v>
      </c>
      <c r="AL140" s="20">
        <v>0</v>
      </c>
      <c r="AM140" s="20">
        <v>0</v>
      </c>
      <c r="AN140" s="20">
        <v>0</v>
      </c>
      <c r="AO140" s="20">
        <v>0</v>
      </c>
      <c r="AP140" s="20">
        <f t="shared" ref="AP140" si="739">AN140+AO140</f>
        <v>0</v>
      </c>
      <c r="AQ140" s="20">
        <v>0</v>
      </c>
      <c r="AR140" s="20">
        <v>0</v>
      </c>
      <c r="AS140" s="20">
        <v>0</v>
      </c>
      <c r="AT140" s="20">
        <v>0</v>
      </c>
      <c r="AU140" s="20">
        <f t="shared" ref="AU140" si="740">AS140+AT140</f>
        <v>0</v>
      </c>
      <c r="AV140" s="20">
        <v>0</v>
      </c>
      <c r="AW140" s="20">
        <v>0</v>
      </c>
      <c r="AX140" s="20">
        <v>0</v>
      </c>
      <c r="AY140" s="20">
        <v>0</v>
      </c>
      <c r="AZ140" s="20">
        <f t="shared" ref="AZ140" si="741">AX140+AY140</f>
        <v>0</v>
      </c>
      <c r="BA140" s="20">
        <v>0</v>
      </c>
      <c r="BB140" s="20">
        <v>0</v>
      </c>
      <c r="BC140" s="20">
        <v>0</v>
      </c>
      <c r="BD140" s="20">
        <v>0</v>
      </c>
      <c r="BE140" s="20">
        <f t="shared" ref="BE140" si="742">BC140+BD140</f>
        <v>0</v>
      </c>
      <c r="BF140" s="22">
        <f t="shared" si="718"/>
        <v>45</v>
      </c>
      <c r="BG140" s="22">
        <f t="shared" si="719"/>
        <v>27</v>
      </c>
      <c r="BH140" s="22">
        <f t="shared" si="720"/>
        <v>7</v>
      </c>
      <c r="BI140" s="22">
        <f t="shared" si="721"/>
        <v>5</v>
      </c>
      <c r="BJ140" s="22">
        <f t="shared" si="722"/>
        <v>12</v>
      </c>
      <c r="BK140" s="23">
        <v>2</v>
      </c>
      <c r="BL140" s="22" t="str">
        <f t="shared" si="723"/>
        <v>0</v>
      </c>
      <c r="BM140" s="22" t="str">
        <f t="shared" si="724"/>
        <v>0</v>
      </c>
      <c r="BN140" s="22">
        <f t="shared" si="725"/>
        <v>0</v>
      </c>
      <c r="BO140" s="22">
        <f t="shared" si="726"/>
        <v>7</v>
      </c>
      <c r="BP140" s="22">
        <f t="shared" si="727"/>
        <v>5</v>
      </c>
      <c r="BQ140" s="22">
        <f t="shared" si="728"/>
        <v>12</v>
      </c>
      <c r="BR140" s="22" t="str">
        <f t="shared" si="729"/>
        <v>0</v>
      </c>
      <c r="BS140" s="22" t="str">
        <f t="shared" si="730"/>
        <v>0</v>
      </c>
      <c r="BT140" s="22">
        <f t="shared" si="731"/>
        <v>0</v>
      </c>
    </row>
    <row r="141" spans="1:72" s="2" customFormat="1" ht="23.25" customHeight="1" x14ac:dyDescent="0.3">
      <c r="A141" s="48"/>
      <c r="B141" s="95" t="s">
        <v>105</v>
      </c>
      <c r="C141" s="20">
        <v>0</v>
      </c>
      <c r="D141" s="20">
        <v>0</v>
      </c>
      <c r="E141" s="20">
        <v>0</v>
      </c>
      <c r="F141" s="20">
        <v>0</v>
      </c>
      <c r="G141" s="20">
        <f t="shared" si="708"/>
        <v>0</v>
      </c>
      <c r="H141" s="20">
        <v>0</v>
      </c>
      <c r="I141" s="124">
        <f>5+7</f>
        <v>12</v>
      </c>
      <c r="J141" s="20">
        <f>1+2</f>
        <v>3</v>
      </c>
      <c r="K141" s="20">
        <f>2+1</f>
        <v>3</v>
      </c>
      <c r="L141" s="20">
        <f t="shared" si="733"/>
        <v>6</v>
      </c>
      <c r="M141" s="20">
        <v>0</v>
      </c>
      <c r="N141" s="20">
        <v>0</v>
      </c>
      <c r="O141" s="20">
        <v>0</v>
      </c>
      <c r="P141" s="20">
        <v>0</v>
      </c>
      <c r="Q141" s="20">
        <f t="shared" si="709"/>
        <v>0</v>
      </c>
      <c r="R141" s="20">
        <v>15</v>
      </c>
      <c r="S141" s="20">
        <v>2</v>
      </c>
      <c r="T141" s="20">
        <v>2</v>
      </c>
      <c r="U141" s="20">
        <v>1</v>
      </c>
      <c r="V141" s="20">
        <f t="shared" si="710"/>
        <v>3</v>
      </c>
      <c r="W141" s="20">
        <v>10</v>
      </c>
      <c r="X141" s="20">
        <v>2</v>
      </c>
      <c r="Y141" s="20">
        <v>0</v>
      </c>
      <c r="Z141" s="20">
        <v>0</v>
      </c>
      <c r="AA141" s="20">
        <f t="shared" si="711"/>
        <v>0</v>
      </c>
      <c r="AB141" s="20">
        <v>15</v>
      </c>
      <c r="AC141" s="20">
        <v>11</v>
      </c>
      <c r="AD141" s="20">
        <v>1</v>
      </c>
      <c r="AE141" s="20">
        <v>0</v>
      </c>
      <c r="AF141" s="20">
        <f t="shared" si="712"/>
        <v>1</v>
      </c>
      <c r="AG141" s="20">
        <v>5</v>
      </c>
      <c r="AH141" s="20">
        <v>5</v>
      </c>
      <c r="AI141" s="20">
        <v>2</v>
      </c>
      <c r="AJ141" s="20">
        <v>0</v>
      </c>
      <c r="AK141" s="20">
        <f t="shared" si="713"/>
        <v>2</v>
      </c>
      <c r="AL141" s="20">
        <v>0</v>
      </c>
      <c r="AM141" s="20">
        <v>0</v>
      </c>
      <c r="AN141" s="20">
        <v>0</v>
      </c>
      <c r="AO141" s="20">
        <v>0</v>
      </c>
      <c r="AP141" s="20">
        <f t="shared" si="714"/>
        <v>0</v>
      </c>
      <c r="AQ141" s="20">
        <v>0</v>
      </c>
      <c r="AR141" s="20">
        <v>0</v>
      </c>
      <c r="AS141" s="20">
        <v>0</v>
      </c>
      <c r="AT141" s="20">
        <v>0</v>
      </c>
      <c r="AU141" s="20">
        <f t="shared" si="715"/>
        <v>0</v>
      </c>
      <c r="AV141" s="20">
        <v>0</v>
      </c>
      <c r="AW141" s="20">
        <v>0</v>
      </c>
      <c r="AX141" s="20">
        <v>0</v>
      </c>
      <c r="AY141" s="20">
        <v>0</v>
      </c>
      <c r="AZ141" s="20">
        <f t="shared" si="716"/>
        <v>0</v>
      </c>
      <c r="BA141" s="20">
        <v>0</v>
      </c>
      <c r="BB141" s="20">
        <v>0</v>
      </c>
      <c r="BC141" s="20">
        <v>0</v>
      </c>
      <c r="BD141" s="20">
        <v>0</v>
      </c>
      <c r="BE141" s="20">
        <f t="shared" si="717"/>
        <v>0</v>
      </c>
      <c r="BF141" s="22">
        <f t="shared" si="718"/>
        <v>45</v>
      </c>
      <c r="BG141" s="22">
        <f t="shared" si="719"/>
        <v>32</v>
      </c>
      <c r="BH141" s="22">
        <f t="shared" si="720"/>
        <v>8</v>
      </c>
      <c r="BI141" s="22">
        <f t="shared" si="721"/>
        <v>4</v>
      </c>
      <c r="BJ141" s="22">
        <f t="shared" si="722"/>
        <v>12</v>
      </c>
      <c r="BK141" s="23">
        <v>2</v>
      </c>
      <c r="BL141" s="22" t="str">
        <f t="shared" si="723"/>
        <v>0</v>
      </c>
      <c r="BM141" s="22" t="str">
        <f t="shared" si="724"/>
        <v>0</v>
      </c>
      <c r="BN141" s="22">
        <f t="shared" si="725"/>
        <v>0</v>
      </c>
      <c r="BO141" s="22">
        <f t="shared" si="726"/>
        <v>8</v>
      </c>
      <c r="BP141" s="22">
        <f t="shared" si="727"/>
        <v>4</v>
      </c>
      <c r="BQ141" s="22">
        <f t="shared" si="728"/>
        <v>12</v>
      </c>
      <c r="BR141" s="22" t="str">
        <f t="shared" si="729"/>
        <v>0</v>
      </c>
      <c r="BS141" s="22" t="str">
        <f t="shared" si="730"/>
        <v>0</v>
      </c>
      <c r="BT141" s="22">
        <f t="shared" si="731"/>
        <v>0</v>
      </c>
    </row>
    <row r="142" spans="1:72" s="2" customFormat="1" ht="23.25" customHeight="1" x14ac:dyDescent="0.3">
      <c r="A142" s="48"/>
      <c r="B142" s="21" t="s">
        <v>34</v>
      </c>
      <c r="C142" s="32">
        <f>SUM(C139:C141)</f>
        <v>0</v>
      </c>
      <c r="D142" s="32">
        <f t="shared" ref="D142:AP142" si="743">SUM(D139:D141)</f>
        <v>0</v>
      </c>
      <c r="E142" s="32">
        <f t="shared" si="743"/>
        <v>0</v>
      </c>
      <c r="F142" s="32">
        <f t="shared" si="743"/>
        <v>0</v>
      </c>
      <c r="G142" s="32">
        <f t="shared" si="743"/>
        <v>0</v>
      </c>
      <c r="H142" s="32">
        <f>SUM(H139:H141)</f>
        <v>0</v>
      </c>
      <c r="I142" s="32">
        <f t="shared" ref="I142:L142" si="744">SUM(I139:I141)</f>
        <v>15</v>
      </c>
      <c r="J142" s="22">
        <f t="shared" si="744"/>
        <v>4</v>
      </c>
      <c r="K142" s="22">
        <f t="shared" si="744"/>
        <v>4</v>
      </c>
      <c r="L142" s="22">
        <f t="shared" si="744"/>
        <v>8</v>
      </c>
      <c r="M142" s="22">
        <f t="shared" ref="M142:Q142" si="745">SUM(M139:M141)</f>
        <v>0</v>
      </c>
      <c r="N142" s="22">
        <f t="shared" si="745"/>
        <v>0</v>
      </c>
      <c r="O142" s="22">
        <f t="shared" si="745"/>
        <v>1</v>
      </c>
      <c r="P142" s="22">
        <f t="shared" si="745"/>
        <v>0</v>
      </c>
      <c r="Q142" s="22">
        <f t="shared" si="745"/>
        <v>1</v>
      </c>
      <c r="R142" s="22">
        <f>SUM(R139:R141)</f>
        <v>30</v>
      </c>
      <c r="S142" s="22">
        <f t="shared" si="743"/>
        <v>5</v>
      </c>
      <c r="T142" s="22">
        <f t="shared" si="743"/>
        <v>4</v>
      </c>
      <c r="U142" s="22">
        <f t="shared" si="743"/>
        <v>2</v>
      </c>
      <c r="V142" s="22">
        <f t="shared" si="743"/>
        <v>6</v>
      </c>
      <c r="W142" s="22">
        <f t="shared" si="743"/>
        <v>20</v>
      </c>
      <c r="X142" s="22">
        <f t="shared" si="743"/>
        <v>5</v>
      </c>
      <c r="Y142" s="22">
        <f t="shared" si="743"/>
        <v>1</v>
      </c>
      <c r="Z142" s="22">
        <f t="shared" si="743"/>
        <v>1</v>
      </c>
      <c r="AA142" s="22">
        <f t="shared" si="743"/>
        <v>2</v>
      </c>
      <c r="AB142" s="22">
        <f t="shared" si="743"/>
        <v>30</v>
      </c>
      <c r="AC142" s="22">
        <f t="shared" si="743"/>
        <v>27</v>
      </c>
      <c r="AD142" s="22">
        <f t="shared" si="743"/>
        <v>1</v>
      </c>
      <c r="AE142" s="22">
        <f t="shared" si="743"/>
        <v>0</v>
      </c>
      <c r="AF142" s="22">
        <f t="shared" si="743"/>
        <v>1</v>
      </c>
      <c r="AG142" s="22">
        <f t="shared" ref="AG142:AK142" si="746">SUM(AG139:AG141)</f>
        <v>10</v>
      </c>
      <c r="AH142" s="22">
        <f t="shared" si="746"/>
        <v>7</v>
      </c>
      <c r="AI142" s="22">
        <f t="shared" si="746"/>
        <v>4</v>
      </c>
      <c r="AJ142" s="22">
        <f t="shared" si="746"/>
        <v>2</v>
      </c>
      <c r="AK142" s="22">
        <f t="shared" si="746"/>
        <v>6</v>
      </c>
      <c r="AL142" s="22">
        <f t="shared" si="743"/>
        <v>0</v>
      </c>
      <c r="AM142" s="22">
        <f t="shared" si="743"/>
        <v>0</v>
      </c>
      <c r="AN142" s="22">
        <f t="shared" si="743"/>
        <v>0</v>
      </c>
      <c r="AO142" s="22">
        <f t="shared" si="743"/>
        <v>0</v>
      </c>
      <c r="AP142" s="22">
        <f t="shared" si="743"/>
        <v>0</v>
      </c>
      <c r="AQ142" s="22">
        <f t="shared" ref="AQ142:AU142" si="747">SUM(AQ139:AQ141)</f>
        <v>0</v>
      </c>
      <c r="AR142" s="22">
        <f t="shared" si="747"/>
        <v>0</v>
      </c>
      <c r="AS142" s="22">
        <f t="shared" si="747"/>
        <v>0</v>
      </c>
      <c r="AT142" s="22">
        <f t="shared" si="747"/>
        <v>0</v>
      </c>
      <c r="AU142" s="22">
        <f t="shared" si="747"/>
        <v>0</v>
      </c>
      <c r="AV142" s="22">
        <f t="shared" ref="AV142:AZ142" si="748">SUM(AV139:AV141)</f>
        <v>0</v>
      </c>
      <c r="AW142" s="22">
        <f t="shared" si="748"/>
        <v>0</v>
      </c>
      <c r="AX142" s="22">
        <f t="shared" si="748"/>
        <v>0</v>
      </c>
      <c r="AY142" s="22">
        <f t="shared" si="748"/>
        <v>0</v>
      </c>
      <c r="AZ142" s="22">
        <f t="shared" si="748"/>
        <v>0</v>
      </c>
      <c r="BA142" s="22">
        <f>SUM(BA139:BA141)</f>
        <v>0</v>
      </c>
      <c r="BB142" s="22">
        <f t="shared" ref="BB142:BE142" si="749">SUM(BB139:BB141)</f>
        <v>0</v>
      </c>
      <c r="BC142" s="22">
        <f t="shared" si="749"/>
        <v>0</v>
      </c>
      <c r="BD142" s="22">
        <f t="shared" si="749"/>
        <v>0</v>
      </c>
      <c r="BE142" s="22">
        <f t="shared" si="749"/>
        <v>0</v>
      </c>
      <c r="BF142" s="22">
        <f t="shared" si="718"/>
        <v>90</v>
      </c>
      <c r="BG142" s="22">
        <f t="shared" si="719"/>
        <v>59</v>
      </c>
      <c r="BH142" s="22">
        <f t="shared" si="720"/>
        <v>15</v>
      </c>
      <c r="BI142" s="22">
        <f t="shared" si="721"/>
        <v>9</v>
      </c>
      <c r="BJ142" s="22">
        <f t="shared" si="722"/>
        <v>24</v>
      </c>
      <c r="BK142" s="23"/>
      <c r="BL142" s="22">
        <f t="shared" ref="BL142:BQ142" si="750">SUM(BL139:BL141)</f>
        <v>0</v>
      </c>
      <c r="BM142" s="22">
        <f t="shared" si="750"/>
        <v>0</v>
      </c>
      <c r="BN142" s="22">
        <f t="shared" si="750"/>
        <v>0</v>
      </c>
      <c r="BO142" s="22">
        <f t="shared" si="750"/>
        <v>15</v>
      </c>
      <c r="BP142" s="22">
        <f t="shared" si="750"/>
        <v>9</v>
      </c>
      <c r="BQ142" s="22">
        <f t="shared" si="750"/>
        <v>24</v>
      </c>
      <c r="BR142" s="22">
        <f t="shared" ref="BR142:BT142" si="751">SUM(BR139:BR141)</f>
        <v>0</v>
      </c>
      <c r="BS142" s="22">
        <f t="shared" si="751"/>
        <v>0</v>
      </c>
      <c r="BT142" s="22">
        <f t="shared" si="751"/>
        <v>0</v>
      </c>
    </row>
    <row r="143" spans="1:72" ht="23.25" customHeight="1" x14ac:dyDescent="0.3">
      <c r="A143" s="18"/>
      <c r="B143" s="5" t="s">
        <v>106</v>
      </c>
      <c r="C143" s="28"/>
      <c r="D143" s="28"/>
      <c r="E143" s="28"/>
      <c r="F143" s="28"/>
      <c r="G143" s="28"/>
      <c r="H143" s="28"/>
      <c r="I143" s="28"/>
      <c r="J143" s="20"/>
      <c r="K143" s="20"/>
      <c r="L143" s="20"/>
      <c r="M143" s="20"/>
      <c r="N143" s="20"/>
      <c r="O143" s="20"/>
      <c r="P143" s="20"/>
      <c r="Q143" s="20"/>
      <c r="R143" s="20"/>
      <c r="S143" s="20"/>
      <c r="T143" s="20"/>
      <c r="U143" s="20"/>
      <c r="V143" s="20"/>
      <c r="W143" s="20"/>
      <c r="X143" s="20"/>
      <c r="Y143" s="20"/>
      <c r="Z143" s="20"/>
      <c r="AA143" s="20"/>
      <c r="AB143" s="20"/>
      <c r="AC143" s="20"/>
      <c r="AD143" s="20"/>
      <c r="AE143" s="20"/>
      <c r="AF143" s="20"/>
      <c r="AG143" s="20"/>
      <c r="AH143" s="20"/>
      <c r="AI143" s="20"/>
      <c r="AJ143" s="20"/>
      <c r="AK143" s="20"/>
      <c r="AL143" s="20"/>
      <c r="AM143" s="20"/>
      <c r="AN143" s="20"/>
      <c r="AO143" s="20"/>
      <c r="AP143" s="20"/>
      <c r="AQ143" s="20"/>
      <c r="AR143" s="20"/>
      <c r="AS143" s="20"/>
      <c r="AT143" s="20"/>
      <c r="AU143" s="20"/>
      <c r="AV143" s="20"/>
      <c r="AW143" s="20"/>
      <c r="AX143" s="20"/>
      <c r="AY143" s="20"/>
      <c r="AZ143" s="20"/>
      <c r="BA143" s="20"/>
      <c r="BB143" s="20"/>
      <c r="BC143" s="20"/>
      <c r="BD143" s="20"/>
      <c r="BE143" s="20"/>
      <c r="BF143" s="20"/>
      <c r="BG143" s="20"/>
      <c r="BH143" s="20"/>
      <c r="BI143" s="20"/>
      <c r="BJ143" s="20"/>
      <c r="BK143" s="116"/>
      <c r="BL143" s="20"/>
      <c r="BM143" s="20"/>
      <c r="BN143" s="20"/>
      <c r="BO143" s="20"/>
      <c r="BP143" s="20"/>
      <c r="BQ143" s="20"/>
      <c r="BR143" s="20"/>
      <c r="BS143" s="20"/>
      <c r="BT143" s="20"/>
    </row>
    <row r="144" spans="1:72" ht="23.25" customHeight="1" x14ac:dyDescent="0.3">
      <c r="A144" s="50"/>
      <c r="B144" s="51" t="s">
        <v>90</v>
      </c>
      <c r="C144" s="52">
        <v>20</v>
      </c>
      <c r="D144" s="52">
        <v>9</v>
      </c>
      <c r="E144" s="52">
        <v>3</v>
      </c>
      <c r="F144" s="52">
        <v>6</v>
      </c>
      <c r="G144" s="52">
        <f t="shared" ref="G144:G147" si="752">E144+F144</f>
        <v>9</v>
      </c>
      <c r="H144" s="52">
        <v>0</v>
      </c>
      <c r="I144" s="123">
        <v>2</v>
      </c>
      <c r="J144" s="20">
        <v>0</v>
      </c>
      <c r="K144" s="20">
        <v>2</v>
      </c>
      <c r="L144" s="20">
        <f>SUM(J144:K144)</f>
        <v>2</v>
      </c>
      <c r="M144" s="20">
        <v>20</v>
      </c>
      <c r="N144" s="20">
        <v>35</v>
      </c>
      <c r="O144" s="20">
        <v>3</v>
      </c>
      <c r="P144" s="20">
        <v>28</v>
      </c>
      <c r="Q144" s="20">
        <f t="shared" ref="Q144:Q147" si="753">O144+P144</f>
        <v>31</v>
      </c>
      <c r="R144" s="20">
        <v>0</v>
      </c>
      <c r="S144" s="20">
        <v>0</v>
      </c>
      <c r="T144" s="20">
        <v>0</v>
      </c>
      <c r="U144" s="20">
        <v>0</v>
      </c>
      <c r="V144" s="20">
        <f t="shared" ref="V144:V147" si="754">T144+U144</f>
        <v>0</v>
      </c>
      <c r="W144" s="20">
        <v>0</v>
      </c>
      <c r="X144" s="20">
        <v>0</v>
      </c>
      <c r="Y144" s="20">
        <v>0</v>
      </c>
      <c r="Z144" s="20">
        <v>0</v>
      </c>
      <c r="AA144" s="20">
        <f t="shared" ref="AA144:AA147" si="755">Y144+Z144</f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f t="shared" ref="AF144:AF147" si="756">AD144+AE144</f>
        <v>0</v>
      </c>
      <c r="AG144" s="20">
        <v>0</v>
      </c>
      <c r="AH144" s="20">
        <v>0</v>
      </c>
      <c r="AI144" s="20">
        <v>0</v>
      </c>
      <c r="AJ144" s="20">
        <v>0</v>
      </c>
      <c r="AK144" s="20">
        <f t="shared" ref="AK144:AK147" si="757">AI144+AJ144</f>
        <v>0</v>
      </c>
      <c r="AL144" s="20">
        <v>0</v>
      </c>
      <c r="AM144" s="20">
        <v>0</v>
      </c>
      <c r="AN144" s="20">
        <v>0</v>
      </c>
      <c r="AO144" s="20">
        <v>0</v>
      </c>
      <c r="AP144" s="20">
        <f t="shared" ref="AP144:AP147" si="758">AN144+AO144</f>
        <v>0</v>
      </c>
      <c r="AQ144" s="20">
        <v>0</v>
      </c>
      <c r="AR144" s="20">
        <v>0</v>
      </c>
      <c r="AS144" s="20">
        <v>0</v>
      </c>
      <c r="AT144" s="20">
        <v>0</v>
      </c>
      <c r="AU144" s="20">
        <f t="shared" ref="AU144:AU147" si="759">AS144+AT144</f>
        <v>0</v>
      </c>
      <c r="AV144" s="20">
        <v>0</v>
      </c>
      <c r="AW144" s="20">
        <v>0</v>
      </c>
      <c r="AX144" s="20">
        <v>0</v>
      </c>
      <c r="AY144" s="20">
        <v>0</v>
      </c>
      <c r="AZ144" s="20">
        <f t="shared" ref="AZ144:AZ147" si="760">AX144+AY144</f>
        <v>0</v>
      </c>
      <c r="BA144" s="20">
        <v>0</v>
      </c>
      <c r="BB144" s="20">
        <v>0</v>
      </c>
      <c r="BC144" s="20">
        <v>0</v>
      </c>
      <c r="BD144" s="20">
        <v>0</v>
      </c>
      <c r="BE144" s="20">
        <f t="shared" ref="BE144:BE147" si="761">BC144+BD144</f>
        <v>0</v>
      </c>
      <c r="BF144" s="22">
        <f t="shared" ref="BF144:BF148" si="762">C144+M144+R144+W144+AB144+AG144+AL144+AQ144+AV144+BA144+H144</f>
        <v>40</v>
      </c>
      <c r="BG144" s="22">
        <f t="shared" ref="BG144:BG148" si="763">D144+N144+S144+X144+AC144+AH144+AM144+AR144+AW144+BB144+I144</f>
        <v>46</v>
      </c>
      <c r="BH144" s="22">
        <f t="shared" ref="BH144:BH148" si="764">E144+O144+T144+Y144+AD144+AI144+AN144+AS144+AX144+BC144+J144</f>
        <v>6</v>
      </c>
      <c r="BI144" s="22">
        <f t="shared" ref="BI144:BI148" si="765">F144+P144+U144+Z144+AE144+AJ144+AO144+AT144+AY144+BD144+K144</f>
        <v>36</v>
      </c>
      <c r="BJ144" s="22">
        <f t="shared" ref="BJ144:BJ148" si="766">G144+Q144+V144+AA144+AF144+AK144+AP144+AU144+AZ144+BE144+L144</f>
        <v>42</v>
      </c>
      <c r="BK144" s="23">
        <v>1</v>
      </c>
      <c r="BL144" s="22">
        <f t="shared" ref="BL144:BL147" si="767">IF(BK144=1,BH144,"0")</f>
        <v>6</v>
      </c>
      <c r="BM144" s="22">
        <f t="shared" ref="BM144:BM147" si="768">IF(BK144=1,BI144,"0")</f>
        <v>36</v>
      </c>
      <c r="BN144" s="22">
        <f t="shared" ref="BN144:BN147" si="769">BL144+BM144</f>
        <v>42</v>
      </c>
      <c r="BO144" s="22" t="str">
        <f t="shared" ref="BO144:BO147" si="770">IF(BK144=2,BH144,"0")</f>
        <v>0</v>
      </c>
      <c r="BP144" s="22" t="str">
        <f t="shared" ref="BP144:BP147" si="771">IF(BK144=2,BI144,"0")</f>
        <v>0</v>
      </c>
      <c r="BQ144" s="22">
        <f t="shared" ref="BQ144:BQ147" si="772">BO144+BP144</f>
        <v>0</v>
      </c>
      <c r="BR144" s="22" t="str">
        <f t="shared" ref="BR144:BR147" si="773">IF(BN144=2,BK144,"0")</f>
        <v>0</v>
      </c>
      <c r="BS144" s="22" t="str">
        <f t="shared" ref="BS144:BS147" si="774">IF(BN144=2,BL144,"0")</f>
        <v>0</v>
      </c>
      <c r="BT144" s="22">
        <f t="shared" ref="BT144:BT147" si="775">BR144+BS144</f>
        <v>0</v>
      </c>
    </row>
    <row r="145" spans="1:72" ht="23.25" customHeight="1" x14ac:dyDescent="0.3">
      <c r="A145" s="18"/>
      <c r="B145" s="12" t="s">
        <v>91</v>
      </c>
      <c r="C145" s="20">
        <v>20</v>
      </c>
      <c r="D145" s="20">
        <v>5</v>
      </c>
      <c r="E145" s="20">
        <v>1</v>
      </c>
      <c r="F145" s="20">
        <v>3</v>
      </c>
      <c r="G145" s="20">
        <f t="shared" si="752"/>
        <v>4</v>
      </c>
      <c r="H145" s="52">
        <v>0</v>
      </c>
      <c r="I145" s="123">
        <f>2+2</f>
        <v>4</v>
      </c>
      <c r="J145" s="20">
        <v>0</v>
      </c>
      <c r="K145" s="20">
        <v>4</v>
      </c>
      <c r="L145" s="20">
        <f t="shared" ref="L145:L147" si="776">SUM(J145:K145)</f>
        <v>4</v>
      </c>
      <c r="M145" s="20">
        <v>20</v>
      </c>
      <c r="N145" s="20">
        <f>20+46</f>
        <v>66</v>
      </c>
      <c r="O145" s="20">
        <f>9+2+8</f>
        <v>19</v>
      </c>
      <c r="P145" s="20">
        <f>26+17+3</f>
        <v>46</v>
      </c>
      <c r="Q145" s="20">
        <f t="shared" si="753"/>
        <v>65</v>
      </c>
      <c r="R145" s="20">
        <v>0</v>
      </c>
      <c r="S145" s="20">
        <v>0</v>
      </c>
      <c r="T145" s="20">
        <v>0</v>
      </c>
      <c r="U145" s="20">
        <v>0</v>
      </c>
      <c r="V145" s="20">
        <f t="shared" si="754"/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f t="shared" si="755"/>
        <v>0</v>
      </c>
      <c r="AB145" s="20">
        <v>0</v>
      </c>
      <c r="AC145" s="20">
        <v>0</v>
      </c>
      <c r="AD145" s="20">
        <v>0</v>
      </c>
      <c r="AE145" s="20">
        <v>0</v>
      </c>
      <c r="AF145" s="20">
        <f t="shared" si="756"/>
        <v>0</v>
      </c>
      <c r="AG145" s="20">
        <v>0</v>
      </c>
      <c r="AH145" s="20">
        <v>0</v>
      </c>
      <c r="AI145" s="20">
        <v>0</v>
      </c>
      <c r="AJ145" s="20">
        <v>0</v>
      </c>
      <c r="AK145" s="20">
        <f t="shared" si="757"/>
        <v>0</v>
      </c>
      <c r="AL145" s="20">
        <v>0</v>
      </c>
      <c r="AM145" s="20">
        <v>0</v>
      </c>
      <c r="AN145" s="20">
        <v>0</v>
      </c>
      <c r="AO145" s="20">
        <v>0</v>
      </c>
      <c r="AP145" s="20">
        <f t="shared" si="758"/>
        <v>0</v>
      </c>
      <c r="AQ145" s="20">
        <v>0</v>
      </c>
      <c r="AR145" s="20">
        <v>0</v>
      </c>
      <c r="AS145" s="20">
        <v>0</v>
      </c>
      <c r="AT145" s="20">
        <v>0</v>
      </c>
      <c r="AU145" s="20">
        <f t="shared" si="759"/>
        <v>0</v>
      </c>
      <c r="AV145" s="20">
        <v>0</v>
      </c>
      <c r="AW145" s="20">
        <v>0</v>
      </c>
      <c r="AX145" s="20">
        <v>0</v>
      </c>
      <c r="AY145" s="20">
        <v>0</v>
      </c>
      <c r="AZ145" s="20">
        <f t="shared" si="760"/>
        <v>0</v>
      </c>
      <c r="BA145" s="20">
        <v>0</v>
      </c>
      <c r="BB145" s="20">
        <v>0</v>
      </c>
      <c r="BC145" s="20">
        <v>0</v>
      </c>
      <c r="BD145" s="20">
        <v>0</v>
      </c>
      <c r="BE145" s="20">
        <f t="shared" si="761"/>
        <v>0</v>
      </c>
      <c r="BF145" s="22">
        <f t="shared" si="762"/>
        <v>40</v>
      </c>
      <c r="BG145" s="22">
        <f t="shared" si="763"/>
        <v>75</v>
      </c>
      <c r="BH145" s="22">
        <f t="shared" si="764"/>
        <v>20</v>
      </c>
      <c r="BI145" s="22">
        <f t="shared" si="765"/>
        <v>53</v>
      </c>
      <c r="BJ145" s="22">
        <f t="shared" si="766"/>
        <v>73</v>
      </c>
      <c r="BK145" s="23">
        <v>1</v>
      </c>
      <c r="BL145" s="22">
        <f t="shared" si="767"/>
        <v>20</v>
      </c>
      <c r="BM145" s="22">
        <f t="shared" si="768"/>
        <v>53</v>
      </c>
      <c r="BN145" s="22">
        <f t="shared" si="769"/>
        <v>73</v>
      </c>
      <c r="BO145" s="22" t="str">
        <f t="shared" si="770"/>
        <v>0</v>
      </c>
      <c r="BP145" s="22" t="str">
        <f t="shared" si="771"/>
        <v>0</v>
      </c>
      <c r="BQ145" s="22">
        <f t="shared" si="772"/>
        <v>0</v>
      </c>
      <c r="BR145" s="22" t="str">
        <f t="shared" si="773"/>
        <v>0</v>
      </c>
      <c r="BS145" s="22" t="str">
        <f t="shared" si="774"/>
        <v>0</v>
      </c>
      <c r="BT145" s="22">
        <f t="shared" si="775"/>
        <v>0</v>
      </c>
    </row>
    <row r="146" spans="1:72" ht="23.25" customHeight="1" x14ac:dyDescent="0.3">
      <c r="A146" s="18"/>
      <c r="B146" s="19" t="s">
        <v>94</v>
      </c>
      <c r="C146" s="20">
        <v>40</v>
      </c>
      <c r="D146" s="20">
        <v>27</v>
      </c>
      <c r="E146" s="20">
        <v>0</v>
      </c>
      <c r="F146" s="20">
        <v>18</v>
      </c>
      <c r="G146" s="20">
        <f t="shared" si="752"/>
        <v>18</v>
      </c>
      <c r="H146" s="52">
        <v>0</v>
      </c>
      <c r="I146" s="123">
        <f>4+2</f>
        <v>6</v>
      </c>
      <c r="J146" s="20">
        <v>0</v>
      </c>
      <c r="K146" s="20">
        <v>6</v>
      </c>
      <c r="L146" s="20">
        <f t="shared" si="776"/>
        <v>6</v>
      </c>
      <c r="M146" s="20">
        <v>50</v>
      </c>
      <c r="N146" s="20">
        <f>63+28</f>
        <v>91</v>
      </c>
      <c r="O146" s="20">
        <f>5+14</f>
        <v>19</v>
      </c>
      <c r="P146" s="20">
        <f>18+34</f>
        <v>52</v>
      </c>
      <c r="Q146" s="20">
        <f t="shared" si="753"/>
        <v>71</v>
      </c>
      <c r="R146" s="20">
        <v>0</v>
      </c>
      <c r="S146" s="20">
        <v>0</v>
      </c>
      <c r="T146" s="20">
        <v>0</v>
      </c>
      <c r="U146" s="20">
        <v>0</v>
      </c>
      <c r="V146" s="20">
        <f t="shared" si="754"/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f t="shared" si="755"/>
        <v>0</v>
      </c>
      <c r="AB146" s="20">
        <v>0</v>
      </c>
      <c r="AC146" s="20">
        <v>0</v>
      </c>
      <c r="AD146" s="20">
        <v>0</v>
      </c>
      <c r="AE146" s="20">
        <v>0</v>
      </c>
      <c r="AF146" s="20">
        <f t="shared" si="756"/>
        <v>0</v>
      </c>
      <c r="AG146" s="20">
        <v>0</v>
      </c>
      <c r="AH146" s="20">
        <v>0</v>
      </c>
      <c r="AI146" s="20">
        <v>0</v>
      </c>
      <c r="AJ146" s="20">
        <v>0</v>
      </c>
      <c r="AK146" s="20">
        <f t="shared" si="757"/>
        <v>0</v>
      </c>
      <c r="AL146" s="20">
        <v>0</v>
      </c>
      <c r="AM146" s="20">
        <v>0</v>
      </c>
      <c r="AN146" s="20">
        <v>0</v>
      </c>
      <c r="AO146" s="20">
        <v>0</v>
      </c>
      <c r="AP146" s="20">
        <f t="shared" si="758"/>
        <v>0</v>
      </c>
      <c r="AQ146" s="20">
        <v>0</v>
      </c>
      <c r="AR146" s="20">
        <v>0</v>
      </c>
      <c r="AS146" s="20">
        <v>0</v>
      </c>
      <c r="AT146" s="20">
        <v>0</v>
      </c>
      <c r="AU146" s="20">
        <f t="shared" si="759"/>
        <v>0</v>
      </c>
      <c r="AV146" s="20">
        <v>0</v>
      </c>
      <c r="AW146" s="20">
        <v>0</v>
      </c>
      <c r="AX146" s="20">
        <v>0</v>
      </c>
      <c r="AY146" s="20">
        <v>0</v>
      </c>
      <c r="AZ146" s="20">
        <f t="shared" si="760"/>
        <v>0</v>
      </c>
      <c r="BA146" s="20">
        <v>0</v>
      </c>
      <c r="BB146" s="20">
        <v>0</v>
      </c>
      <c r="BC146" s="20">
        <v>0</v>
      </c>
      <c r="BD146" s="20">
        <v>0</v>
      </c>
      <c r="BE146" s="20">
        <f t="shared" si="761"/>
        <v>0</v>
      </c>
      <c r="BF146" s="22">
        <f t="shared" si="762"/>
        <v>90</v>
      </c>
      <c r="BG146" s="22">
        <f t="shared" si="763"/>
        <v>124</v>
      </c>
      <c r="BH146" s="22">
        <f t="shared" si="764"/>
        <v>19</v>
      </c>
      <c r="BI146" s="22">
        <f t="shared" si="765"/>
        <v>76</v>
      </c>
      <c r="BJ146" s="22">
        <f t="shared" si="766"/>
        <v>95</v>
      </c>
      <c r="BK146" s="23">
        <v>1</v>
      </c>
      <c r="BL146" s="22">
        <f t="shared" si="767"/>
        <v>19</v>
      </c>
      <c r="BM146" s="22">
        <f t="shared" si="768"/>
        <v>76</v>
      </c>
      <c r="BN146" s="22">
        <f t="shared" si="769"/>
        <v>95</v>
      </c>
      <c r="BO146" s="22" t="str">
        <f t="shared" si="770"/>
        <v>0</v>
      </c>
      <c r="BP146" s="22" t="str">
        <f t="shared" si="771"/>
        <v>0</v>
      </c>
      <c r="BQ146" s="22">
        <f t="shared" si="772"/>
        <v>0</v>
      </c>
      <c r="BR146" s="22" t="str">
        <f t="shared" si="773"/>
        <v>0</v>
      </c>
      <c r="BS146" s="22" t="str">
        <f t="shared" si="774"/>
        <v>0</v>
      </c>
      <c r="BT146" s="22">
        <f t="shared" si="775"/>
        <v>0</v>
      </c>
    </row>
    <row r="147" spans="1:72" ht="23.25" customHeight="1" x14ac:dyDescent="0.3">
      <c r="A147" s="18"/>
      <c r="B147" s="19" t="s">
        <v>96</v>
      </c>
      <c r="C147" s="20">
        <v>40</v>
      </c>
      <c r="D147" s="20">
        <v>43</v>
      </c>
      <c r="E147" s="20">
        <v>9</v>
      </c>
      <c r="F147" s="20">
        <v>19</v>
      </c>
      <c r="G147" s="20">
        <f t="shared" si="752"/>
        <v>28</v>
      </c>
      <c r="H147" s="52">
        <v>0</v>
      </c>
      <c r="I147" s="123">
        <v>9</v>
      </c>
      <c r="J147" s="20">
        <v>5</v>
      </c>
      <c r="K147" s="20">
        <v>1</v>
      </c>
      <c r="L147" s="20">
        <f t="shared" si="776"/>
        <v>6</v>
      </c>
      <c r="M147" s="20">
        <v>30</v>
      </c>
      <c r="N147" s="20">
        <v>65</v>
      </c>
      <c r="O147" s="20">
        <v>25</v>
      </c>
      <c r="P147" s="20">
        <v>25</v>
      </c>
      <c r="Q147" s="20">
        <f t="shared" si="753"/>
        <v>50</v>
      </c>
      <c r="R147" s="20">
        <v>0</v>
      </c>
      <c r="S147" s="20">
        <v>0</v>
      </c>
      <c r="T147" s="20">
        <v>0</v>
      </c>
      <c r="U147" s="20">
        <v>0</v>
      </c>
      <c r="V147" s="20">
        <f t="shared" si="754"/>
        <v>0</v>
      </c>
      <c r="W147" s="20">
        <v>0</v>
      </c>
      <c r="X147" s="20">
        <v>0</v>
      </c>
      <c r="Y147" s="20">
        <v>0</v>
      </c>
      <c r="Z147" s="20">
        <v>0</v>
      </c>
      <c r="AA147" s="20">
        <f t="shared" si="755"/>
        <v>0</v>
      </c>
      <c r="AB147" s="20">
        <v>0</v>
      </c>
      <c r="AC147" s="20">
        <v>0</v>
      </c>
      <c r="AD147" s="20">
        <v>0</v>
      </c>
      <c r="AE147" s="20">
        <v>0</v>
      </c>
      <c r="AF147" s="20">
        <f t="shared" si="756"/>
        <v>0</v>
      </c>
      <c r="AG147" s="20">
        <v>0</v>
      </c>
      <c r="AH147" s="20">
        <v>0</v>
      </c>
      <c r="AI147" s="20">
        <v>0</v>
      </c>
      <c r="AJ147" s="20">
        <v>0</v>
      </c>
      <c r="AK147" s="20">
        <f t="shared" si="757"/>
        <v>0</v>
      </c>
      <c r="AL147" s="20">
        <v>0</v>
      </c>
      <c r="AM147" s="20">
        <v>0</v>
      </c>
      <c r="AN147" s="20">
        <v>0</v>
      </c>
      <c r="AO147" s="20">
        <v>0</v>
      </c>
      <c r="AP147" s="20">
        <f t="shared" si="758"/>
        <v>0</v>
      </c>
      <c r="AQ147" s="20">
        <v>0</v>
      </c>
      <c r="AR147" s="20">
        <v>1</v>
      </c>
      <c r="AS147" s="20">
        <v>1</v>
      </c>
      <c r="AT147" s="20">
        <v>0</v>
      </c>
      <c r="AU147" s="20">
        <f t="shared" si="759"/>
        <v>1</v>
      </c>
      <c r="AV147" s="20">
        <v>0</v>
      </c>
      <c r="AW147" s="20">
        <v>1</v>
      </c>
      <c r="AX147" s="20">
        <v>0</v>
      </c>
      <c r="AY147" s="20">
        <v>0</v>
      </c>
      <c r="AZ147" s="20">
        <f t="shared" si="760"/>
        <v>0</v>
      </c>
      <c r="BA147" s="20">
        <v>0</v>
      </c>
      <c r="BB147" s="20">
        <v>0</v>
      </c>
      <c r="BC147" s="20">
        <v>0</v>
      </c>
      <c r="BD147" s="20">
        <v>0</v>
      </c>
      <c r="BE147" s="20">
        <f t="shared" si="761"/>
        <v>0</v>
      </c>
      <c r="BF147" s="22">
        <f t="shared" si="762"/>
        <v>70</v>
      </c>
      <c r="BG147" s="22">
        <f t="shared" si="763"/>
        <v>119</v>
      </c>
      <c r="BH147" s="22">
        <f t="shared" si="764"/>
        <v>40</v>
      </c>
      <c r="BI147" s="22">
        <f t="shared" si="765"/>
        <v>45</v>
      </c>
      <c r="BJ147" s="22">
        <f t="shared" si="766"/>
        <v>85</v>
      </c>
      <c r="BK147" s="23">
        <v>2</v>
      </c>
      <c r="BL147" s="22" t="str">
        <f t="shared" si="767"/>
        <v>0</v>
      </c>
      <c r="BM147" s="22" t="str">
        <f t="shared" si="768"/>
        <v>0</v>
      </c>
      <c r="BN147" s="22">
        <f t="shared" si="769"/>
        <v>0</v>
      </c>
      <c r="BO147" s="22">
        <f t="shared" si="770"/>
        <v>40</v>
      </c>
      <c r="BP147" s="22">
        <f t="shared" si="771"/>
        <v>45</v>
      </c>
      <c r="BQ147" s="22">
        <f t="shared" si="772"/>
        <v>85</v>
      </c>
      <c r="BR147" s="22" t="str">
        <f t="shared" si="773"/>
        <v>0</v>
      </c>
      <c r="BS147" s="22" t="str">
        <f t="shared" si="774"/>
        <v>0</v>
      </c>
      <c r="BT147" s="22">
        <f t="shared" si="775"/>
        <v>0</v>
      </c>
    </row>
    <row r="148" spans="1:72" s="2" customFormat="1" ht="23.25" customHeight="1" x14ac:dyDescent="0.3">
      <c r="A148" s="4"/>
      <c r="B148" s="21" t="s">
        <v>34</v>
      </c>
      <c r="C148" s="32">
        <f t="shared" ref="C148:AP148" si="777">SUM(C144:C147)</f>
        <v>120</v>
      </c>
      <c r="D148" s="32">
        <f t="shared" si="777"/>
        <v>84</v>
      </c>
      <c r="E148" s="32">
        <f t="shared" si="777"/>
        <v>13</v>
      </c>
      <c r="F148" s="32">
        <f t="shared" si="777"/>
        <v>46</v>
      </c>
      <c r="G148" s="32">
        <f t="shared" si="777"/>
        <v>59</v>
      </c>
      <c r="H148" s="32">
        <f>SUM(H144:H147)</f>
        <v>0</v>
      </c>
      <c r="I148" s="32">
        <f t="shared" ref="I148:L148" si="778">SUM(I144:I147)</f>
        <v>21</v>
      </c>
      <c r="J148" s="22">
        <f t="shared" si="778"/>
        <v>5</v>
      </c>
      <c r="K148" s="22">
        <f t="shared" si="778"/>
        <v>13</v>
      </c>
      <c r="L148" s="22">
        <f t="shared" si="778"/>
        <v>18</v>
      </c>
      <c r="M148" s="22">
        <f t="shared" ref="M148:Q148" si="779">SUM(M144:M147)</f>
        <v>120</v>
      </c>
      <c r="N148" s="22">
        <f t="shared" si="779"/>
        <v>257</v>
      </c>
      <c r="O148" s="22">
        <f t="shared" si="779"/>
        <v>66</v>
      </c>
      <c r="P148" s="22">
        <f t="shared" si="779"/>
        <v>151</v>
      </c>
      <c r="Q148" s="22">
        <f t="shared" si="779"/>
        <v>217</v>
      </c>
      <c r="R148" s="22">
        <f t="shared" si="777"/>
        <v>0</v>
      </c>
      <c r="S148" s="22">
        <f t="shared" si="777"/>
        <v>0</v>
      </c>
      <c r="T148" s="22">
        <f t="shared" si="777"/>
        <v>0</v>
      </c>
      <c r="U148" s="22">
        <f t="shared" si="777"/>
        <v>0</v>
      </c>
      <c r="V148" s="22">
        <f t="shared" si="777"/>
        <v>0</v>
      </c>
      <c r="W148" s="22">
        <f t="shared" ref="W148:AF148" si="780">SUM(W144:W147)</f>
        <v>0</v>
      </c>
      <c r="X148" s="22">
        <f t="shared" si="780"/>
        <v>0</v>
      </c>
      <c r="Y148" s="22">
        <f t="shared" si="780"/>
        <v>0</v>
      </c>
      <c r="Z148" s="22">
        <f t="shared" si="780"/>
        <v>0</v>
      </c>
      <c r="AA148" s="22">
        <f t="shared" si="780"/>
        <v>0</v>
      </c>
      <c r="AB148" s="22">
        <f t="shared" si="780"/>
        <v>0</v>
      </c>
      <c r="AC148" s="22">
        <f t="shared" si="780"/>
        <v>0</v>
      </c>
      <c r="AD148" s="22">
        <f t="shared" si="780"/>
        <v>0</v>
      </c>
      <c r="AE148" s="22">
        <f t="shared" si="780"/>
        <v>0</v>
      </c>
      <c r="AF148" s="22">
        <f t="shared" si="780"/>
        <v>0</v>
      </c>
      <c r="AG148" s="22">
        <f t="shared" ref="AG148:AK148" si="781">SUM(AG144:AG147)</f>
        <v>0</v>
      </c>
      <c r="AH148" s="22">
        <f t="shared" si="781"/>
        <v>0</v>
      </c>
      <c r="AI148" s="22">
        <f t="shared" si="781"/>
        <v>0</v>
      </c>
      <c r="AJ148" s="22">
        <f t="shared" si="781"/>
        <v>0</v>
      </c>
      <c r="AK148" s="22">
        <f t="shared" si="781"/>
        <v>0</v>
      </c>
      <c r="AL148" s="22">
        <f t="shared" si="777"/>
        <v>0</v>
      </c>
      <c r="AM148" s="22">
        <f t="shared" si="777"/>
        <v>0</v>
      </c>
      <c r="AN148" s="22">
        <f t="shared" si="777"/>
        <v>0</v>
      </c>
      <c r="AO148" s="22">
        <f t="shared" si="777"/>
        <v>0</v>
      </c>
      <c r="AP148" s="22">
        <f t="shared" si="777"/>
        <v>0</v>
      </c>
      <c r="AQ148" s="22">
        <f t="shared" ref="AQ148:AU148" si="782">SUM(AQ144:AQ147)</f>
        <v>0</v>
      </c>
      <c r="AR148" s="22">
        <f t="shared" si="782"/>
        <v>1</v>
      </c>
      <c r="AS148" s="22">
        <f t="shared" si="782"/>
        <v>1</v>
      </c>
      <c r="AT148" s="22">
        <f t="shared" si="782"/>
        <v>0</v>
      </c>
      <c r="AU148" s="22">
        <f t="shared" si="782"/>
        <v>1</v>
      </c>
      <c r="AV148" s="22">
        <f t="shared" ref="AV148:AZ148" si="783">SUM(AV144:AV147)</f>
        <v>0</v>
      </c>
      <c r="AW148" s="22">
        <f t="shared" si="783"/>
        <v>1</v>
      </c>
      <c r="AX148" s="22">
        <f t="shared" si="783"/>
        <v>0</v>
      </c>
      <c r="AY148" s="22">
        <f t="shared" si="783"/>
        <v>0</v>
      </c>
      <c r="AZ148" s="22">
        <f t="shared" si="783"/>
        <v>0</v>
      </c>
      <c r="BA148" s="22">
        <f t="shared" ref="BA148:BE148" si="784">SUM(BA144:BA147)</f>
        <v>0</v>
      </c>
      <c r="BB148" s="22">
        <f t="shared" si="784"/>
        <v>0</v>
      </c>
      <c r="BC148" s="22">
        <f t="shared" si="784"/>
        <v>0</v>
      </c>
      <c r="BD148" s="22">
        <f t="shared" si="784"/>
        <v>0</v>
      </c>
      <c r="BE148" s="22">
        <f t="shared" si="784"/>
        <v>0</v>
      </c>
      <c r="BF148" s="22">
        <f t="shared" si="762"/>
        <v>240</v>
      </c>
      <c r="BG148" s="22">
        <f t="shared" si="763"/>
        <v>364</v>
      </c>
      <c r="BH148" s="22">
        <f t="shared" si="764"/>
        <v>85</v>
      </c>
      <c r="BI148" s="22">
        <f t="shared" si="765"/>
        <v>210</v>
      </c>
      <c r="BJ148" s="22">
        <f t="shared" si="766"/>
        <v>295</v>
      </c>
      <c r="BK148" s="23"/>
      <c r="BL148" s="22">
        <f t="shared" ref="BL148:BQ148" si="785">SUM(BL144:BL147)</f>
        <v>45</v>
      </c>
      <c r="BM148" s="22">
        <f t="shared" si="785"/>
        <v>165</v>
      </c>
      <c r="BN148" s="22">
        <f t="shared" si="785"/>
        <v>210</v>
      </c>
      <c r="BO148" s="22">
        <f t="shared" si="785"/>
        <v>40</v>
      </c>
      <c r="BP148" s="22">
        <f t="shared" si="785"/>
        <v>45</v>
      </c>
      <c r="BQ148" s="22">
        <f t="shared" si="785"/>
        <v>85</v>
      </c>
      <c r="BR148" s="22">
        <f t="shared" ref="BR148:BT148" si="786">SUM(BR144:BR147)</f>
        <v>0</v>
      </c>
      <c r="BS148" s="22">
        <f t="shared" si="786"/>
        <v>0</v>
      </c>
      <c r="BT148" s="22">
        <f t="shared" si="786"/>
        <v>0</v>
      </c>
    </row>
    <row r="149" spans="1:72" ht="23.25" customHeight="1" x14ac:dyDescent="0.3">
      <c r="A149" s="18"/>
      <c r="B149" s="5" t="s">
        <v>107</v>
      </c>
      <c r="C149" s="124"/>
      <c r="D149" s="28"/>
      <c r="E149" s="28"/>
      <c r="F149" s="28"/>
      <c r="G149" s="28"/>
      <c r="H149" s="28"/>
      <c r="I149" s="28"/>
      <c r="J149" s="20"/>
      <c r="K149" s="20"/>
      <c r="L149" s="20"/>
      <c r="M149" s="20"/>
      <c r="N149" s="20"/>
      <c r="O149" s="20"/>
      <c r="P149" s="20"/>
      <c r="Q149" s="20"/>
      <c r="R149" s="20"/>
      <c r="S149" s="20"/>
      <c r="T149" s="20"/>
      <c r="U149" s="20"/>
      <c r="V149" s="20"/>
      <c r="W149" s="20"/>
      <c r="X149" s="20"/>
      <c r="Y149" s="20"/>
      <c r="Z149" s="20"/>
      <c r="AA149" s="20"/>
      <c r="AB149" s="20"/>
      <c r="AC149" s="20"/>
      <c r="AD149" s="20"/>
      <c r="AE149" s="20"/>
      <c r="AF149" s="20"/>
      <c r="AG149" s="20"/>
      <c r="AH149" s="20"/>
      <c r="AI149" s="20"/>
      <c r="AJ149" s="20"/>
      <c r="AK149" s="20"/>
      <c r="AL149" s="20"/>
      <c r="AM149" s="20"/>
      <c r="AN149" s="20"/>
      <c r="AO149" s="20"/>
      <c r="AP149" s="20"/>
      <c r="AQ149" s="20"/>
      <c r="AR149" s="20"/>
      <c r="AS149" s="20"/>
      <c r="AT149" s="20"/>
      <c r="AU149" s="20"/>
      <c r="AV149" s="20"/>
      <c r="AW149" s="20"/>
      <c r="AX149" s="20"/>
      <c r="AY149" s="20"/>
      <c r="AZ149" s="20"/>
      <c r="BA149" s="20"/>
      <c r="BB149" s="20"/>
      <c r="BC149" s="20"/>
      <c r="BD149" s="20"/>
      <c r="BE149" s="20"/>
      <c r="BF149" s="20"/>
      <c r="BG149" s="20"/>
      <c r="BH149" s="20"/>
      <c r="BI149" s="20"/>
      <c r="BJ149" s="20"/>
      <c r="BK149" s="116"/>
      <c r="BL149" s="20"/>
      <c r="BM149" s="20"/>
      <c r="BN149" s="20"/>
      <c r="BO149" s="20"/>
      <c r="BP149" s="20"/>
      <c r="BQ149" s="20"/>
      <c r="BR149" s="20"/>
      <c r="BS149" s="20"/>
      <c r="BT149" s="20"/>
    </row>
    <row r="150" spans="1:72" ht="23.25" customHeight="1" x14ac:dyDescent="0.3">
      <c r="A150" s="18"/>
      <c r="B150" s="19" t="s">
        <v>98</v>
      </c>
      <c r="C150" s="20">
        <v>30</v>
      </c>
      <c r="D150" s="20">
        <v>42</v>
      </c>
      <c r="E150" s="20">
        <v>2</v>
      </c>
      <c r="F150" s="20">
        <v>29</v>
      </c>
      <c r="G150" s="20">
        <f t="shared" ref="G150" si="787">E150+F150</f>
        <v>31</v>
      </c>
      <c r="H150" s="20">
        <v>0</v>
      </c>
      <c r="I150" s="124">
        <v>19</v>
      </c>
      <c r="J150" s="20">
        <v>0</v>
      </c>
      <c r="K150" s="20">
        <v>14</v>
      </c>
      <c r="L150" s="20">
        <f>SUM(J150:K150)</f>
        <v>14</v>
      </c>
      <c r="M150" s="20">
        <v>50</v>
      </c>
      <c r="N150" s="20">
        <v>163</v>
      </c>
      <c r="O150" s="20">
        <v>6</v>
      </c>
      <c r="P150" s="20">
        <v>44</v>
      </c>
      <c r="Q150" s="20">
        <f t="shared" ref="Q150" si="788">O150+P150</f>
        <v>50</v>
      </c>
      <c r="R150" s="20">
        <v>0</v>
      </c>
      <c r="S150" s="20">
        <v>0</v>
      </c>
      <c r="T150" s="20">
        <v>0</v>
      </c>
      <c r="U150" s="20">
        <v>0</v>
      </c>
      <c r="V150" s="20">
        <f t="shared" ref="V150" si="789">T150+U150</f>
        <v>0</v>
      </c>
      <c r="W150" s="20">
        <v>0</v>
      </c>
      <c r="X150" s="20">
        <v>0</v>
      </c>
      <c r="Y150" s="20">
        <v>0</v>
      </c>
      <c r="Z150" s="20">
        <v>0</v>
      </c>
      <c r="AA150" s="20">
        <f t="shared" ref="AA150" si="790">Y150+Z150</f>
        <v>0</v>
      </c>
      <c r="AB150" s="20">
        <v>0</v>
      </c>
      <c r="AC150" s="20">
        <v>0</v>
      </c>
      <c r="AD150" s="20">
        <v>0</v>
      </c>
      <c r="AE150" s="20">
        <v>0</v>
      </c>
      <c r="AF150" s="20">
        <f t="shared" ref="AF150" si="791">AD150+AE150</f>
        <v>0</v>
      </c>
      <c r="AG150" s="20">
        <v>0</v>
      </c>
      <c r="AH150" s="20">
        <v>0</v>
      </c>
      <c r="AI150" s="20">
        <v>0</v>
      </c>
      <c r="AJ150" s="20">
        <v>0</v>
      </c>
      <c r="AK150" s="20">
        <f t="shared" ref="AK150" si="792">AI150+AJ150</f>
        <v>0</v>
      </c>
      <c r="AL150" s="20">
        <v>0</v>
      </c>
      <c r="AM150" s="20">
        <v>0</v>
      </c>
      <c r="AN150" s="20">
        <v>0</v>
      </c>
      <c r="AO150" s="20">
        <v>0</v>
      </c>
      <c r="AP150" s="20">
        <f t="shared" ref="AP150" si="793">AN150+AO150</f>
        <v>0</v>
      </c>
      <c r="AQ150" s="20">
        <v>0</v>
      </c>
      <c r="AR150" s="20">
        <v>0</v>
      </c>
      <c r="AS150" s="20">
        <v>0</v>
      </c>
      <c r="AT150" s="20">
        <v>0</v>
      </c>
      <c r="AU150" s="20">
        <f t="shared" ref="AU150" si="794">AS150+AT150</f>
        <v>0</v>
      </c>
      <c r="AV150" s="20">
        <v>0</v>
      </c>
      <c r="AW150" s="20">
        <v>0</v>
      </c>
      <c r="AX150" s="20">
        <v>0</v>
      </c>
      <c r="AY150" s="20">
        <v>0</v>
      </c>
      <c r="AZ150" s="20">
        <f t="shared" ref="AZ150" si="795">AX150+AY150</f>
        <v>0</v>
      </c>
      <c r="BA150" s="20">
        <v>0</v>
      </c>
      <c r="BB150" s="20">
        <v>0</v>
      </c>
      <c r="BC150" s="20">
        <v>0</v>
      </c>
      <c r="BD150" s="20">
        <v>0</v>
      </c>
      <c r="BE150" s="20">
        <f t="shared" ref="BE150" si="796">BC150+BD150</f>
        <v>0</v>
      </c>
      <c r="BF150" s="22">
        <f t="shared" ref="BF150:BF152" si="797">C150+M150+R150+W150+AB150+AG150+AL150+AQ150+AV150+BA150+H150</f>
        <v>80</v>
      </c>
      <c r="BG150" s="22">
        <f t="shared" ref="BG150:BG152" si="798">D150+N150+S150+X150+AC150+AH150+AM150+AR150+AW150+BB150+I150</f>
        <v>224</v>
      </c>
      <c r="BH150" s="22">
        <f t="shared" ref="BH150:BH152" si="799">E150+O150+T150+Y150+AD150+AI150+AN150+AS150+AX150+BC150+J150</f>
        <v>8</v>
      </c>
      <c r="BI150" s="22">
        <f t="shared" ref="BI150:BI152" si="800">F150+P150+U150+Z150+AE150+AJ150+AO150+AT150+AY150+BD150+K150</f>
        <v>87</v>
      </c>
      <c r="BJ150" s="22">
        <f t="shared" ref="BJ150:BJ152" si="801">G150+Q150+V150+AA150+AF150+AK150+AP150+AU150+AZ150+BE150+L150</f>
        <v>95</v>
      </c>
      <c r="BK150" s="23">
        <v>2</v>
      </c>
      <c r="BL150" s="22" t="str">
        <f>IF(BK150=1,BH150,"0")</f>
        <v>0</v>
      </c>
      <c r="BM150" s="22" t="str">
        <f>IF(BK150=1,BI150,"0")</f>
        <v>0</v>
      </c>
      <c r="BN150" s="22">
        <f>BL150+BM150</f>
        <v>0</v>
      </c>
      <c r="BO150" s="22">
        <f>IF(BK150=2,BH150,"0")</f>
        <v>8</v>
      </c>
      <c r="BP150" s="22">
        <f>IF(BK150=2,BI150,"0")</f>
        <v>87</v>
      </c>
      <c r="BQ150" s="22">
        <f>BO150+BP150</f>
        <v>95</v>
      </c>
      <c r="BR150" s="22" t="str">
        <f>IF(BN150=2,BK150,"0")</f>
        <v>0</v>
      </c>
      <c r="BS150" s="22" t="str">
        <f>IF(BN150=2,BL150,"0")</f>
        <v>0</v>
      </c>
      <c r="BT150" s="22">
        <f>BR150+BS150</f>
        <v>0</v>
      </c>
    </row>
    <row r="151" spans="1:72" s="2" customFormat="1" ht="23.25" customHeight="1" x14ac:dyDescent="0.3">
      <c r="A151" s="4"/>
      <c r="B151" s="21" t="s">
        <v>34</v>
      </c>
      <c r="C151" s="32">
        <f>SUM(C150)</f>
        <v>30</v>
      </c>
      <c r="D151" s="32">
        <f>SUM(D150)</f>
        <v>42</v>
      </c>
      <c r="E151" s="32">
        <f t="shared" ref="E151:BQ151" si="802">SUM(E150)</f>
        <v>2</v>
      </c>
      <c r="F151" s="32">
        <f t="shared" si="802"/>
        <v>29</v>
      </c>
      <c r="G151" s="32">
        <f t="shared" si="802"/>
        <v>31</v>
      </c>
      <c r="H151" s="22">
        <f>SUM(H150)</f>
        <v>0</v>
      </c>
      <c r="I151" s="32">
        <f>SUM(I150)</f>
        <v>19</v>
      </c>
      <c r="J151" s="22">
        <f t="shared" ref="J151:L151" si="803">SUM(J150)</f>
        <v>0</v>
      </c>
      <c r="K151" s="22">
        <f t="shared" si="803"/>
        <v>14</v>
      </c>
      <c r="L151" s="22">
        <f t="shared" si="803"/>
        <v>14</v>
      </c>
      <c r="M151" s="22">
        <f t="shared" si="802"/>
        <v>50</v>
      </c>
      <c r="N151" s="22">
        <f t="shared" si="802"/>
        <v>163</v>
      </c>
      <c r="O151" s="22">
        <f t="shared" si="802"/>
        <v>6</v>
      </c>
      <c r="P151" s="22">
        <f t="shared" si="802"/>
        <v>44</v>
      </c>
      <c r="Q151" s="22">
        <f t="shared" si="802"/>
        <v>50</v>
      </c>
      <c r="R151" s="22">
        <f t="shared" si="802"/>
        <v>0</v>
      </c>
      <c r="S151" s="22">
        <f t="shared" si="802"/>
        <v>0</v>
      </c>
      <c r="T151" s="22">
        <f t="shared" si="802"/>
        <v>0</v>
      </c>
      <c r="U151" s="22">
        <f t="shared" si="802"/>
        <v>0</v>
      </c>
      <c r="V151" s="22">
        <f t="shared" si="802"/>
        <v>0</v>
      </c>
      <c r="W151" s="22">
        <f t="shared" ref="W151:AK151" si="804">SUM(W150)</f>
        <v>0</v>
      </c>
      <c r="X151" s="22">
        <f t="shared" si="804"/>
        <v>0</v>
      </c>
      <c r="Y151" s="22">
        <f t="shared" si="804"/>
        <v>0</v>
      </c>
      <c r="Z151" s="22">
        <f t="shared" si="804"/>
        <v>0</v>
      </c>
      <c r="AA151" s="22">
        <f t="shared" si="804"/>
        <v>0</v>
      </c>
      <c r="AB151" s="22">
        <f t="shared" si="804"/>
        <v>0</v>
      </c>
      <c r="AC151" s="22">
        <f t="shared" si="804"/>
        <v>0</v>
      </c>
      <c r="AD151" s="22">
        <f t="shared" si="804"/>
        <v>0</v>
      </c>
      <c r="AE151" s="22">
        <f t="shared" si="804"/>
        <v>0</v>
      </c>
      <c r="AF151" s="22">
        <f t="shared" si="804"/>
        <v>0</v>
      </c>
      <c r="AG151" s="22">
        <f t="shared" si="804"/>
        <v>0</v>
      </c>
      <c r="AH151" s="22">
        <f t="shared" si="804"/>
        <v>0</v>
      </c>
      <c r="AI151" s="22">
        <f t="shared" si="804"/>
        <v>0</v>
      </c>
      <c r="AJ151" s="22">
        <f t="shared" si="804"/>
        <v>0</v>
      </c>
      <c r="AK151" s="22">
        <f t="shared" si="804"/>
        <v>0</v>
      </c>
      <c r="AL151" s="22">
        <f t="shared" si="802"/>
        <v>0</v>
      </c>
      <c r="AM151" s="22">
        <f t="shared" si="802"/>
        <v>0</v>
      </c>
      <c r="AN151" s="22">
        <f t="shared" si="802"/>
        <v>0</v>
      </c>
      <c r="AO151" s="22">
        <f t="shared" si="802"/>
        <v>0</v>
      </c>
      <c r="AP151" s="22">
        <f t="shared" si="802"/>
        <v>0</v>
      </c>
      <c r="AQ151" s="22">
        <f t="shared" si="802"/>
        <v>0</v>
      </c>
      <c r="AR151" s="22">
        <f t="shared" si="802"/>
        <v>0</v>
      </c>
      <c r="AS151" s="22">
        <f t="shared" si="802"/>
        <v>0</v>
      </c>
      <c r="AT151" s="22">
        <f t="shared" si="802"/>
        <v>0</v>
      </c>
      <c r="AU151" s="22">
        <f t="shared" si="802"/>
        <v>0</v>
      </c>
      <c r="AV151" s="22">
        <f t="shared" si="802"/>
        <v>0</v>
      </c>
      <c r="AW151" s="22">
        <f t="shared" si="802"/>
        <v>0</v>
      </c>
      <c r="AX151" s="22">
        <f t="shared" si="802"/>
        <v>0</v>
      </c>
      <c r="AY151" s="22">
        <f t="shared" si="802"/>
        <v>0</v>
      </c>
      <c r="AZ151" s="22">
        <f t="shared" si="802"/>
        <v>0</v>
      </c>
      <c r="BA151" s="22">
        <f t="shared" ref="BA151:BE151" si="805">SUM(BA150)</f>
        <v>0</v>
      </c>
      <c r="BB151" s="22">
        <f t="shared" si="805"/>
        <v>0</v>
      </c>
      <c r="BC151" s="22">
        <f t="shared" si="805"/>
        <v>0</v>
      </c>
      <c r="BD151" s="22">
        <f t="shared" si="805"/>
        <v>0</v>
      </c>
      <c r="BE151" s="22">
        <f t="shared" si="805"/>
        <v>0</v>
      </c>
      <c r="BF151" s="22">
        <f t="shared" si="797"/>
        <v>80</v>
      </c>
      <c r="BG151" s="22">
        <f t="shared" si="798"/>
        <v>224</v>
      </c>
      <c r="BH151" s="22">
        <f t="shared" si="799"/>
        <v>8</v>
      </c>
      <c r="BI151" s="22">
        <f t="shared" si="800"/>
        <v>87</v>
      </c>
      <c r="BJ151" s="22">
        <f t="shared" si="801"/>
        <v>95</v>
      </c>
      <c r="BK151" s="23">
        <f t="shared" si="802"/>
        <v>2</v>
      </c>
      <c r="BL151" s="22">
        <f t="shared" si="802"/>
        <v>0</v>
      </c>
      <c r="BM151" s="22">
        <f t="shared" si="802"/>
        <v>0</v>
      </c>
      <c r="BN151" s="22">
        <f t="shared" si="802"/>
        <v>0</v>
      </c>
      <c r="BO151" s="22">
        <f t="shared" si="802"/>
        <v>8</v>
      </c>
      <c r="BP151" s="22">
        <f t="shared" si="802"/>
        <v>87</v>
      </c>
      <c r="BQ151" s="22">
        <f t="shared" si="802"/>
        <v>95</v>
      </c>
      <c r="BR151" s="22">
        <f t="shared" ref="BR151:BT151" si="806">SUM(BR150)</f>
        <v>0</v>
      </c>
      <c r="BS151" s="22">
        <f t="shared" si="806"/>
        <v>0</v>
      </c>
      <c r="BT151" s="22">
        <f t="shared" si="806"/>
        <v>0</v>
      </c>
    </row>
    <row r="152" spans="1:72" s="2" customFormat="1" ht="23.25" customHeight="1" x14ac:dyDescent="0.3">
      <c r="A152" s="4"/>
      <c r="B152" s="21" t="s">
        <v>36</v>
      </c>
      <c r="C152" s="32">
        <f t="shared" ref="C152:AM152" si="807">C151+C148+C142+C137+C133+C130</f>
        <v>250</v>
      </c>
      <c r="D152" s="32">
        <f t="shared" si="807"/>
        <v>176</v>
      </c>
      <c r="E152" s="32">
        <f t="shared" si="807"/>
        <v>20</v>
      </c>
      <c r="F152" s="32">
        <f t="shared" si="807"/>
        <v>121</v>
      </c>
      <c r="G152" s="32">
        <f t="shared" si="807"/>
        <v>141</v>
      </c>
      <c r="H152" s="32">
        <f>H151+H148+H142+H137+H133+H130</f>
        <v>0</v>
      </c>
      <c r="I152" s="32">
        <f t="shared" ref="I152:L152" si="808">I151+I148+I142+I137+I133+I130</f>
        <v>246</v>
      </c>
      <c r="J152" s="22">
        <f t="shared" si="808"/>
        <v>40</v>
      </c>
      <c r="K152" s="22">
        <f t="shared" si="808"/>
        <v>130</v>
      </c>
      <c r="L152" s="22">
        <f t="shared" si="808"/>
        <v>170</v>
      </c>
      <c r="M152" s="22">
        <f t="shared" si="807"/>
        <v>295</v>
      </c>
      <c r="N152" s="22">
        <f t="shared" si="807"/>
        <v>616</v>
      </c>
      <c r="O152" s="22">
        <f t="shared" si="807"/>
        <v>107</v>
      </c>
      <c r="P152" s="22">
        <f t="shared" si="807"/>
        <v>291</v>
      </c>
      <c r="Q152" s="22">
        <f t="shared" si="807"/>
        <v>398</v>
      </c>
      <c r="R152" s="22">
        <f t="shared" si="807"/>
        <v>380</v>
      </c>
      <c r="S152" s="22">
        <f t="shared" si="807"/>
        <v>917</v>
      </c>
      <c r="T152" s="22">
        <f t="shared" si="807"/>
        <v>121</v>
      </c>
      <c r="U152" s="22">
        <f t="shared" si="807"/>
        <v>330</v>
      </c>
      <c r="V152" s="22">
        <f t="shared" si="807"/>
        <v>451</v>
      </c>
      <c r="W152" s="22">
        <f t="shared" si="807"/>
        <v>320</v>
      </c>
      <c r="X152" s="22">
        <f t="shared" si="807"/>
        <v>462</v>
      </c>
      <c r="Y152" s="22">
        <f t="shared" si="807"/>
        <v>78</v>
      </c>
      <c r="Z152" s="22">
        <f t="shared" si="807"/>
        <v>153</v>
      </c>
      <c r="AA152" s="22">
        <f t="shared" si="807"/>
        <v>231</v>
      </c>
      <c r="AB152" s="22">
        <f t="shared" si="807"/>
        <v>310</v>
      </c>
      <c r="AC152" s="22">
        <f t="shared" si="807"/>
        <v>1920</v>
      </c>
      <c r="AD152" s="22">
        <f t="shared" si="807"/>
        <v>67</v>
      </c>
      <c r="AE152" s="22">
        <f t="shared" si="807"/>
        <v>176</v>
      </c>
      <c r="AF152" s="22">
        <f t="shared" si="807"/>
        <v>243</v>
      </c>
      <c r="AG152" s="22">
        <f t="shared" si="807"/>
        <v>35</v>
      </c>
      <c r="AH152" s="22">
        <f t="shared" si="807"/>
        <v>216</v>
      </c>
      <c r="AI152" s="22">
        <f t="shared" si="807"/>
        <v>18</v>
      </c>
      <c r="AJ152" s="22">
        <f t="shared" si="807"/>
        <v>33</v>
      </c>
      <c r="AK152" s="22">
        <f t="shared" si="807"/>
        <v>51</v>
      </c>
      <c r="AL152" s="22">
        <f t="shared" si="807"/>
        <v>0</v>
      </c>
      <c r="AM152" s="22">
        <f t="shared" si="807"/>
        <v>0</v>
      </c>
      <c r="AN152" s="22">
        <f t="shared" ref="AN152:BE152" si="809">AN151+AN148+AN142+AN137+AN133+AN130</f>
        <v>0</v>
      </c>
      <c r="AO152" s="22">
        <f t="shared" si="809"/>
        <v>0</v>
      </c>
      <c r="AP152" s="22">
        <f t="shared" si="809"/>
        <v>0</v>
      </c>
      <c r="AQ152" s="22">
        <f t="shared" si="809"/>
        <v>0</v>
      </c>
      <c r="AR152" s="22">
        <f t="shared" si="809"/>
        <v>11</v>
      </c>
      <c r="AS152" s="22">
        <f t="shared" si="809"/>
        <v>8</v>
      </c>
      <c r="AT152" s="22">
        <f t="shared" si="809"/>
        <v>1</v>
      </c>
      <c r="AU152" s="22">
        <f t="shared" si="809"/>
        <v>9</v>
      </c>
      <c r="AV152" s="22">
        <f t="shared" si="809"/>
        <v>0</v>
      </c>
      <c r="AW152" s="22">
        <f t="shared" si="809"/>
        <v>26</v>
      </c>
      <c r="AX152" s="22">
        <f t="shared" si="809"/>
        <v>14</v>
      </c>
      <c r="AY152" s="22">
        <f t="shared" si="809"/>
        <v>4</v>
      </c>
      <c r="AZ152" s="22">
        <f t="shared" si="809"/>
        <v>18</v>
      </c>
      <c r="BA152" s="22">
        <f t="shared" si="809"/>
        <v>0</v>
      </c>
      <c r="BB152" s="22">
        <f t="shared" si="809"/>
        <v>0</v>
      </c>
      <c r="BC152" s="22">
        <f t="shared" si="809"/>
        <v>0</v>
      </c>
      <c r="BD152" s="22">
        <f t="shared" si="809"/>
        <v>0</v>
      </c>
      <c r="BE152" s="22">
        <f t="shared" si="809"/>
        <v>0</v>
      </c>
      <c r="BF152" s="22">
        <f t="shared" si="797"/>
        <v>1590</v>
      </c>
      <c r="BG152" s="22">
        <f t="shared" si="798"/>
        <v>4590</v>
      </c>
      <c r="BH152" s="22">
        <f t="shared" si="799"/>
        <v>473</v>
      </c>
      <c r="BI152" s="22">
        <f t="shared" si="800"/>
        <v>1239</v>
      </c>
      <c r="BJ152" s="22">
        <f t="shared" si="801"/>
        <v>1712</v>
      </c>
      <c r="BK152" s="22">
        <f t="shared" ref="BK152:BQ152" si="810">BK151+BK148+BK142+BK137+BK133+BK130</f>
        <v>8</v>
      </c>
      <c r="BL152" s="22">
        <f t="shared" si="810"/>
        <v>189</v>
      </c>
      <c r="BM152" s="22">
        <f t="shared" si="810"/>
        <v>516</v>
      </c>
      <c r="BN152" s="22">
        <f t="shared" si="810"/>
        <v>705</v>
      </c>
      <c r="BO152" s="22">
        <f t="shared" si="810"/>
        <v>284</v>
      </c>
      <c r="BP152" s="22">
        <f t="shared" si="810"/>
        <v>723</v>
      </c>
      <c r="BQ152" s="22">
        <f t="shared" si="810"/>
        <v>1007</v>
      </c>
      <c r="BR152" s="22">
        <f t="shared" ref="BR152:BT152" si="811">BR151+BR148+BR142+BR137+BR133+BR130</f>
        <v>0</v>
      </c>
      <c r="BS152" s="22">
        <f t="shared" si="811"/>
        <v>0</v>
      </c>
      <c r="BT152" s="22">
        <f t="shared" si="811"/>
        <v>0</v>
      </c>
    </row>
    <row r="153" spans="1:72" ht="23.25" customHeight="1" x14ac:dyDescent="0.3">
      <c r="A153" s="18"/>
      <c r="B153" s="36" t="s">
        <v>37</v>
      </c>
      <c r="C153" s="124"/>
      <c r="D153" s="28"/>
      <c r="E153" s="28"/>
      <c r="F153" s="28"/>
      <c r="G153" s="28"/>
      <c r="H153" s="28"/>
      <c r="I153" s="28"/>
      <c r="J153" s="20"/>
      <c r="K153" s="20"/>
      <c r="L153" s="20"/>
      <c r="M153" s="20"/>
      <c r="N153" s="20"/>
      <c r="O153" s="20"/>
      <c r="P153" s="20"/>
      <c r="Q153" s="20"/>
      <c r="R153" s="20"/>
      <c r="S153" s="20"/>
      <c r="T153" s="20"/>
      <c r="U153" s="20"/>
      <c r="V153" s="20"/>
      <c r="W153" s="20"/>
      <c r="X153" s="20"/>
      <c r="Y153" s="20"/>
      <c r="Z153" s="20"/>
      <c r="AA153" s="20"/>
      <c r="AB153" s="20"/>
      <c r="AC153" s="20"/>
      <c r="AD153" s="20"/>
      <c r="AE153" s="20"/>
      <c r="AF153" s="20"/>
      <c r="AG153" s="20"/>
      <c r="AH153" s="20"/>
      <c r="AI153" s="20"/>
      <c r="AJ153" s="20"/>
      <c r="AK153" s="20"/>
      <c r="AL153" s="20"/>
      <c r="AM153" s="20"/>
      <c r="AN153" s="20"/>
      <c r="AO153" s="20"/>
      <c r="AP153" s="20"/>
      <c r="AQ153" s="20"/>
      <c r="AR153" s="20"/>
      <c r="AS153" s="20"/>
      <c r="AT153" s="20"/>
      <c r="AU153" s="20"/>
      <c r="AV153" s="20"/>
      <c r="AW153" s="20"/>
      <c r="AX153" s="20"/>
      <c r="AY153" s="20"/>
      <c r="AZ153" s="20"/>
      <c r="BA153" s="20"/>
      <c r="BB153" s="20"/>
      <c r="BC153" s="20"/>
      <c r="BD153" s="20"/>
      <c r="BE153" s="20"/>
      <c r="BF153" s="20"/>
      <c r="BG153" s="20"/>
      <c r="BH153" s="20"/>
      <c r="BI153" s="20"/>
      <c r="BJ153" s="20"/>
      <c r="BK153" s="116"/>
      <c r="BL153" s="20"/>
      <c r="BM153" s="20"/>
      <c r="BN153" s="20"/>
      <c r="BO153" s="20"/>
      <c r="BP153" s="20"/>
      <c r="BQ153" s="20"/>
      <c r="BR153" s="20"/>
      <c r="BS153" s="20"/>
      <c r="BT153" s="20"/>
    </row>
    <row r="154" spans="1:72" s="2" customFormat="1" ht="23.25" customHeight="1" x14ac:dyDescent="0.3">
      <c r="A154" s="4"/>
      <c r="B154" s="35" t="s">
        <v>108</v>
      </c>
      <c r="C154" s="32"/>
      <c r="D154" s="37"/>
      <c r="E154" s="37"/>
      <c r="F154" s="37"/>
      <c r="G154" s="37"/>
      <c r="H154" s="37"/>
      <c r="I154" s="37"/>
      <c r="J154" s="22"/>
      <c r="K154" s="22"/>
      <c r="L154" s="22"/>
      <c r="M154" s="22"/>
      <c r="N154" s="22"/>
      <c r="O154" s="22"/>
      <c r="P154" s="22"/>
      <c r="Q154" s="22"/>
      <c r="R154" s="22"/>
      <c r="S154" s="22"/>
      <c r="T154" s="22"/>
      <c r="U154" s="22"/>
      <c r="V154" s="22"/>
      <c r="W154" s="22"/>
      <c r="X154" s="22"/>
      <c r="Y154" s="22"/>
      <c r="Z154" s="22"/>
      <c r="AA154" s="22"/>
      <c r="AB154" s="22"/>
      <c r="AC154" s="22"/>
      <c r="AD154" s="22"/>
      <c r="AE154" s="22"/>
      <c r="AF154" s="22"/>
      <c r="AG154" s="22"/>
      <c r="AH154" s="22"/>
      <c r="AI154" s="22"/>
      <c r="AJ154" s="22"/>
      <c r="AK154" s="22"/>
      <c r="AL154" s="22"/>
      <c r="AM154" s="22"/>
      <c r="AN154" s="22"/>
      <c r="AO154" s="22"/>
      <c r="AP154" s="22"/>
      <c r="AQ154" s="22"/>
      <c r="AR154" s="22"/>
      <c r="AS154" s="22"/>
      <c r="AT154" s="22"/>
      <c r="AU154" s="22"/>
      <c r="AV154" s="22"/>
      <c r="AW154" s="22"/>
      <c r="AX154" s="22"/>
      <c r="AY154" s="22"/>
      <c r="AZ154" s="22"/>
      <c r="BA154" s="22"/>
      <c r="BB154" s="22"/>
      <c r="BC154" s="22"/>
      <c r="BD154" s="22"/>
      <c r="BE154" s="22"/>
      <c r="BF154" s="22"/>
      <c r="BG154" s="22"/>
      <c r="BH154" s="22"/>
      <c r="BI154" s="22"/>
      <c r="BJ154" s="22"/>
      <c r="BK154" s="23"/>
      <c r="BL154" s="22"/>
      <c r="BM154" s="22"/>
      <c r="BN154" s="22"/>
      <c r="BO154" s="22"/>
      <c r="BP154" s="22"/>
      <c r="BQ154" s="22"/>
      <c r="BR154" s="22"/>
      <c r="BS154" s="22"/>
      <c r="BT154" s="22"/>
    </row>
    <row r="155" spans="1:72" s="2" customFormat="1" ht="23.25" customHeight="1" x14ac:dyDescent="0.3">
      <c r="A155" s="4"/>
      <c r="B155" s="96" t="s">
        <v>109</v>
      </c>
      <c r="C155" s="22">
        <v>10</v>
      </c>
      <c r="D155" s="22">
        <v>2</v>
      </c>
      <c r="E155" s="20">
        <v>2</v>
      </c>
      <c r="F155" s="20">
        <v>0</v>
      </c>
      <c r="G155" s="20">
        <f t="shared" ref="G155" si="812">E155+F155</f>
        <v>2</v>
      </c>
      <c r="H155" s="20">
        <v>0</v>
      </c>
      <c r="I155" s="124">
        <f>4+5</f>
        <v>9</v>
      </c>
      <c r="J155" s="20">
        <v>2</v>
      </c>
      <c r="K155" s="20">
        <v>6</v>
      </c>
      <c r="L155" s="20">
        <f>SUM(J155:K155)</f>
        <v>8</v>
      </c>
      <c r="M155" s="20">
        <v>10</v>
      </c>
      <c r="N155" s="20">
        <f>3+9</f>
        <v>12</v>
      </c>
      <c r="O155" s="20">
        <v>3</v>
      </c>
      <c r="P155" s="20">
        <v>5</v>
      </c>
      <c r="Q155" s="20">
        <f t="shared" ref="Q155" si="813">O155+P155</f>
        <v>8</v>
      </c>
      <c r="R155" s="22">
        <v>10</v>
      </c>
      <c r="S155" s="22">
        <v>9</v>
      </c>
      <c r="T155" s="20">
        <v>1</v>
      </c>
      <c r="U155" s="20">
        <v>3</v>
      </c>
      <c r="V155" s="20">
        <f t="shared" ref="V155" si="814">T155+U155</f>
        <v>4</v>
      </c>
      <c r="W155" s="20">
        <v>10</v>
      </c>
      <c r="X155" s="20">
        <v>2</v>
      </c>
      <c r="Y155" s="20">
        <v>0</v>
      </c>
      <c r="Z155" s="20">
        <v>0</v>
      </c>
      <c r="AA155" s="20">
        <f t="shared" ref="AA155" si="815">Y155+Z155</f>
        <v>0</v>
      </c>
      <c r="AB155" s="20">
        <v>15</v>
      </c>
      <c r="AC155" s="20">
        <v>100</v>
      </c>
      <c r="AD155" s="20">
        <v>10</v>
      </c>
      <c r="AE155" s="20">
        <v>4</v>
      </c>
      <c r="AF155" s="20">
        <f t="shared" ref="AF155" si="816">AD155+AE155</f>
        <v>14</v>
      </c>
      <c r="AG155" s="20">
        <v>5</v>
      </c>
      <c r="AH155" s="20">
        <v>28</v>
      </c>
      <c r="AI155" s="20">
        <v>12</v>
      </c>
      <c r="AJ155" s="20">
        <v>13</v>
      </c>
      <c r="AK155" s="20">
        <f t="shared" ref="AK155" si="817">AI155+AJ155</f>
        <v>25</v>
      </c>
      <c r="AL155" s="20">
        <v>0</v>
      </c>
      <c r="AM155" s="20">
        <v>0</v>
      </c>
      <c r="AN155" s="20">
        <v>0</v>
      </c>
      <c r="AO155" s="20">
        <v>0</v>
      </c>
      <c r="AP155" s="20">
        <f t="shared" ref="AP155" si="818">AN155+AO155</f>
        <v>0</v>
      </c>
      <c r="AQ155" s="20">
        <v>0</v>
      </c>
      <c r="AR155" s="20">
        <v>0</v>
      </c>
      <c r="AS155" s="20">
        <v>0</v>
      </c>
      <c r="AT155" s="20">
        <v>0</v>
      </c>
      <c r="AU155" s="20">
        <f t="shared" ref="AU155" si="819">AS155+AT155</f>
        <v>0</v>
      </c>
      <c r="AV155" s="20">
        <v>0</v>
      </c>
      <c r="AW155" s="20">
        <v>0</v>
      </c>
      <c r="AX155" s="20">
        <v>0</v>
      </c>
      <c r="AY155" s="20">
        <v>0</v>
      </c>
      <c r="AZ155" s="20">
        <f t="shared" ref="AZ155" si="820">AX155+AY155</f>
        <v>0</v>
      </c>
      <c r="BA155" s="20">
        <v>0</v>
      </c>
      <c r="BB155" s="20">
        <v>0</v>
      </c>
      <c r="BC155" s="20">
        <v>0</v>
      </c>
      <c r="BD155" s="20">
        <v>0</v>
      </c>
      <c r="BE155" s="20">
        <f t="shared" ref="BE155" si="821">BC155+BD155</f>
        <v>0</v>
      </c>
      <c r="BF155" s="22">
        <f t="shared" ref="BF155:BF158" si="822">C155+M155+R155+W155+AB155+AG155+AL155+AQ155+AV155+BA155+H155</f>
        <v>60</v>
      </c>
      <c r="BG155" s="22">
        <f t="shared" ref="BG155:BG158" si="823">D155+N155+S155+X155+AC155+AH155+AM155+AR155+AW155+BB155+I155</f>
        <v>162</v>
      </c>
      <c r="BH155" s="22">
        <f t="shared" ref="BH155:BH158" si="824">E155+O155+T155+Y155+AD155+AI155+AN155+AS155+AX155+BC155+J155</f>
        <v>30</v>
      </c>
      <c r="BI155" s="22">
        <f t="shared" ref="BI155:BI158" si="825">F155+P155+U155+Z155+AE155+AJ155+AO155+AT155+AY155+BD155+K155</f>
        <v>31</v>
      </c>
      <c r="BJ155" s="22">
        <f t="shared" ref="BJ155:BJ158" si="826">G155+Q155+V155+AA155+AF155+AK155+AP155+AU155+AZ155+BE155+L155</f>
        <v>61</v>
      </c>
      <c r="BK155" s="23">
        <v>1</v>
      </c>
      <c r="BL155" s="22">
        <f>IF(BK155=1,BH155,"0")</f>
        <v>30</v>
      </c>
      <c r="BM155" s="22">
        <f>IF(BK155=1,BI155,"0")</f>
        <v>31</v>
      </c>
      <c r="BN155" s="22">
        <f>BL155+BM155</f>
        <v>61</v>
      </c>
      <c r="BO155" s="22" t="str">
        <f>IF(BK155=2,BH155,"0")</f>
        <v>0</v>
      </c>
      <c r="BP155" s="22" t="str">
        <f>IF(BK155=2,BI155,"0")</f>
        <v>0</v>
      </c>
      <c r="BQ155" s="22">
        <f>BO155+BP155</f>
        <v>0</v>
      </c>
      <c r="BR155" s="22" t="str">
        <f>IF(BN155=2,BK155,"0")</f>
        <v>0</v>
      </c>
      <c r="BS155" s="22" t="str">
        <f>IF(BN155=2,BL155,"0")</f>
        <v>0</v>
      </c>
      <c r="BT155" s="22">
        <f>BR155+BS155</f>
        <v>0</v>
      </c>
    </row>
    <row r="156" spans="1:72" s="2" customFormat="1" ht="23.25" customHeight="1" x14ac:dyDescent="0.3">
      <c r="A156" s="4"/>
      <c r="B156" s="21" t="s">
        <v>34</v>
      </c>
      <c r="C156" s="22">
        <f>SUM(C155:C155)</f>
        <v>10</v>
      </c>
      <c r="D156" s="22">
        <f t="shared" ref="D156:AM156" si="827">SUM(D155:D155)</f>
        <v>2</v>
      </c>
      <c r="E156" s="22">
        <f t="shared" si="827"/>
        <v>2</v>
      </c>
      <c r="F156" s="22">
        <f t="shared" si="827"/>
        <v>0</v>
      </c>
      <c r="G156" s="22">
        <f t="shared" si="827"/>
        <v>2</v>
      </c>
      <c r="H156" s="22">
        <f>SUM(H155:H155)</f>
        <v>0</v>
      </c>
      <c r="I156" s="32">
        <f t="shared" ref="I156" si="828">SUM(I155:I155)</f>
        <v>9</v>
      </c>
      <c r="J156" s="22">
        <f t="shared" ref="J156" si="829">SUM(J155:J155)</f>
        <v>2</v>
      </c>
      <c r="K156" s="22">
        <f t="shared" ref="K156" si="830">SUM(K155:K155)</f>
        <v>6</v>
      </c>
      <c r="L156" s="22">
        <f t="shared" ref="L156" si="831">SUM(L155:L155)</f>
        <v>8</v>
      </c>
      <c r="M156" s="22">
        <f t="shared" si="827"/>
        <v>10</v>
      </c>
      <c r="N156" s="22">
        <f t="shared" si="827"/>
        <v>12</v>
      </c>
      <c r="O156" s="22">
        <f t="shared" si="827"/>
        <v>3</v>
      </c>
      <c r="P156" s="22">
        <f t="shared" si="827"/>
        <v>5</v>
      </c>
      <c r="Q156" s="22">
        <f t="shared" si="827"/>
        <v>8</v>
      </c>
      <c r="R156" s="22">
        <f t="shared" si="827"/>
        <v>10</v>
      </c>
      <c r="S156" s="22">
        <f t="shared" si="827"/>
        <v>9</v>
      </c>
      <c r="T156" s="22">
        <f t="shared" si="827"/>
        <v>1</v>
      </c>
      <c r="U156" s="22">
        <f t="shared" si="827"/>
        <v>3</v>
      </c>
      <c r="V156" s="22">
        <f t="shared" si="827"/>
        <v>4</v>
      </c>
      <c r="W156" s="22">
        <f t="shared" si="827"/>
        <v>10</v>
      </c>
      <c r="X156" s="22">
        <f t="shared" si="827"/>
        <v>2</v>
      </c>
      <c r="Y156" s="22">
        <f t="shared" si="827"/>
        <v>0</v>
      </c>
      <c r="Z156" s="22">
        <f t="shared" si="827"/>
        <v>0</v>
      </c>
      <c r="AA156" s="22">
        <f t="shared" si="827"/>
        <v>0</v>
      </c>
      <c r="AB156" s="22">
        <f t="shared" si="827"/>
        <v>15</v>
      </c>
      <c r="AC156" s="22">
        <f t="shared" si="827"/>
        <v>100</v>
      </c>
      <c r="AD156" s="22">
        <f t="shared" si="827"/>
        <v>10</v>
      </c>
      <c r="AE156" s="22">
        <f t="shared" si="827"/>
        <v>4</v>
      </c>
      <c r="AF156" s="22">
        <f t="shared" si="827"/>
        <v>14</v>
      </c>
      <c r="AG156" s="22">
        <f t="shared" si="827"/>
        <v>5</v>
      </c>
      <c r="AH156" s="22">
        <f t="shared" si="827"/>
        <v>28</v>
      </c>
      <c r="AI156" s="22">
        <f t="shared" si="827"/>
        <v>12</v>
      </c>
      <c r="AJ156" s="22">
        <f t="shared" si="827"/>
        <v>13</v>
      </c>
      <c r="AK156" s="22">
        <f t="shared" si="827"/>
        <v>25</v>
      </c>
      <c r="AL156" s="22">
        <f t="shared" si="827"/>
        <v>0</v>
      </c>
      <c r="AM156" s="22">
        <f t="shared" si="827"/>
        <v>0</v>
      </c>
      <c r="AN156" s="22">
        <f t="shared" ref="AN156:BE156" si="832">SUM(AN155:AN155)</f>
        <v>0</v>
      </c>
      <c r="AO156" s="22">
        <f t="shared" si="832"/>
        <v>0</v>
      </c>
      <c r="AP156" s="22">
        <f t="shared" si="832"/>
        <v>0</v>
      </c>
      <c r="AQ156" s="22">
        <f t="shared" si="832"/>
        <v>0</v>
      </c>
      <c r="AR156" s="22">
        <f t="shared" si="832"/>
        <v>0</v>
      </c>
      <c r="AS156" s="22">
        <f t="shared" si="832"/>
        <v>0</v>
      </c>
      <c r="AT156" s="22">
        <f t="shared" si="832"/>
        <v>0</v>
      </c>
      <c r="AU156" s="22">
        <f t="shared" si="832"/>
        <v>0</v>
      </c>
      <c r="AV156" s="22">
        <f t="shared" si="832"/>
        <v>0</v>
      </c>
      <c r="AW156" s="22">
        <f t="shared" si="832"/>
        <v>0</v>
      </c>
      <c r="AX156" s="22">
        <f t="shared" si="832"/>
        <v>0</v>
      </c>
      <c r="AY156" s="22">
        <f t="shared" si="832"/>
        <v>0</v>
      </c>
      <c r="AZ156" s="22">
        <f t="shared" si="832"/>
        <v>0</v>
      </c>
      <c r="BA156" s="22">
        <f t="shared" si="832"/>
        <v>0</v>
      </c>
      <c r="BB156" s="22">
        <f t="shared" si="832"/>
        <v>0</v>
      </c>
      <c r="BC156" s="22">
        <f t="shared" si="832"/>
        <v>0</v>
      </c>
      <c r="BD156" s="22">
        <f t="shared" si="832"/>
        <v>0</v>
      </c>
      <c r="BE156" s="22">
        <f t="shared" si="832"/>
        <v>0</v>
      </c>
      <c r="BF156" s="22">
        <f t="shared" si="822"/>
        <v>60</v>
      </c>
      <c r="BG156" s="22">
        <f t="shared" si="823"/>
        <v>162</v>
      </c>
      <c r="BH156" s="22">
        <f t="shared" si="824"/>
        <v>30</v>
      </c>
      <c r="BI156" s="22">
        <f t="shared" si="825"/>
        <v>31</v>
      </c>
      <c r="BJ156" s="22">
        <f t="shared" si="826"/>
        <v>61</v>
      </c>
      <c r="BK156" s="23"/>
      <c r="BL156" s="22">
        <f t="shared" ref="BL156:BQ156" si="833">SUM(BL155:BL155)</f>
        <v>30</v>
      </c>
      <c r="BM156" s="22">
        <f t="shared" si="833"/>
        <v>31</v>
      </c>
      <c r="BN156" s="22">
        <f t="shared" si="833"/>
        <v>61</v>
      </c>
      <c r="BO156" s="22">
        <f t="shared" si="833"/>
        <v>0</v>
      </c>
      <c r="BP156" s="22">
        <f t="shared" si="833"/>
        <v>0</v>
      </c>
      <c r="BQ156" s="22">
        <f t="shared" si="833"/>
        <v>0</v>
      </c>
      <c r="BR156" s="22">
        <f t="shared" ref="BR156:BT156" si="834">SUM(BR155:BR155)</f>
        <v>0</v>
      </c>
      <c r="BS156" s="22">
        <f t="shared" si="834"/>
        <v>0</v>
      </c>
      <c r="BT156" s="22">
        <f t="shared" si="834"/>
        <v>0</v>
      </c>
    </row>
    <row r="157" spans="1:72" s="2" customFormat="1" ht="23.25" customHeight="1" x14ac:dyDescent="0.3">
      <c r="A157" s="4"/>
      <c r="B157" s="21" t="s">
        <v>38</v>
      </c>
      <c r="C157" s="32">
        <f>C156</f>
        <v>10</v>
      </c>
      <c r="D157" s="32">
        <f t="shared" ref="D157:BQ157" si="835">D156</f>
        <v>2</v>
      </c>
      <c r="E157" s="32">
        <f t="shared" si="835"/>
        <v>2</v>
      </c>
      <c r="F157" s="32">
        <f t="shared" si="835"/>
        <v>0</v>
      </c>
      <c r="G157" s="32">
        <f t="shared" si="835"/>
        <v>2</v>
      </c>
      <c r="H157" s="32">
        <f>H156</f>
        <v>0</v>
      </c>
      <c r="I157" s="32">
        <f t="shared" ref="I157:L157" si="836">I156</f>
        <v>9</v>
      </c>
      <c r="J157" s="22">
        <f t="shared" si="836"/>
        <v>2</v>
      </c>
      <c r="K157" s="22">
        <f t="shared" si="836"/>
        <v>6</v>
      </c>
      <c r="L157" s="22">
        <f t="shared" si="836"/>
        <v>8</v>
      </c>
      <c r="M157" s="22">
        <f t="shared" si="835"/>
        <v>10</v>
      </c>
      <c r="N157" s="22">
        <f t="shared" si="835"/>
        <v>12</v>
      </c>
      <c r="O157" s="22">
        <f t="shared" si="835"/>
        <v>3</v>
      </c>
      <c r="P157" s="22">
        <f t="shared" si="835"/>
        <v>5</v>
      </c>
      <c r="Q157" s="22">
        <f t="shared" si="835"/>
        <v>8</v>
      </c>
      <c r="R157" s="22">
        <f t="shared" si="835"/>
        <v>10</v>
      </c>
      <c r="S157" s="22">
        <f t="shared" si="835"/>
        <v>9</v>
      </c>
      <c r="T157" s="22">
        <f t="shared" si="835"/>
        <v>1</v>
      </c>
      <c r="U157" s="22">
        <f t="shared" si="835"/>
        <v>3</v>
      </c>
      <c r="V157" s="22">
        <f t="shared" si="835"/>
        <v>4</v>
      </c>
      <c r="W157" s="22">
        <f t="shared" si="835"/>
        <v>10</v>
      </c>
      <c r="X157" s="22">
        <f t="shared" si="835"/>
        <v>2</v>
      </c>
      <c r="Y157" s="22">
        <f t="shared" si="835"/>
        <v>0</v>
      </c>
      <c r="Z157" s="22">
        <f t="shared" si="835"/>
        <v>0</v>
      </c>
      <c r="AA157" s="22">
        <f t="shared" si="835"/>
        <v>0</v>
      </c>
      <c r="AB157" s="22">
        <f t="shared" si="835"/>
        <v>15</v>
      </c>
      <c r="AC157" s="22">
        <f t="shared" si="835"/>
        <v>100</v>
      </c>
      <c r="AD157" s="22">
        <f t="shared" si="835"/>
        <v>10</v>
      </c>
      <c r="AE157" s="22">
        <f t="shared" si="835"/>
        <v>4</v>
      </c>
      <c r="AF157" s="22">
        <f t="shared" si="835"/>
        <v>14</v>
      </c>
      <c r="AG157" s="22">
        <f t="shared" si="835"/>
        <v>5</v>
      </c>
      <c r="AH157" s="22">
        <f t="shared" si="835"/>
        <v>28</v>
      </c>
      <c r="AI157" s="22">
        <f t="shared" si="835"/>
        <v>12</v>
      </c>
      <c r="AJ157" s="22">
        <f t="shared" si="835"/>
        <v>13</v>
      </c>
      <c r="AK157" s="22">
        <f t="shared" si="835"/>
        <v>25</v>
      </c>
      <c r="AL157" s="22">
        <f t="shared" si="835"/>
        <v>0</v>
      </c>
      <c r="AM157" s="22">
        <f t="shared" si="835"/>
        <v>0</v>
      </c>
      <c r="AN157" s="22">
        <f t="shared" si="835"/>
        <v>0</v>
      </c>
      <c r="AO157" s="22">
        <f t="shared" si="835"/>
        <v>0</v>
      </c>
      <c r="AP157" s="22">
        <f t="shared" si="835"/>
        <v>0</v>
      </c>
      <c r="AQ157" s="22">
        <f t="shared" si="835"/>
        <v>0</v>
      </c>
      <c r="AR157" s="22">
        <f t="shared" si="835"/>
        <v>0</v>
      </c>
      <c r="AS157" s="22">
        <f t="shared" si="835"/>
        <v>0</v>
      </c>
      <c r="AT157" s="22">
        <f t="shared" si="835"/>
        <v>0</v>
      </c>
      <c r="AU157" s="22">
        <f t="shared" si="835"/>
        <v>0</v>
      </c>
      <c r="AV157" s="22">
        <f t="shared" si="835"/>
        <v>0</v>
      </c>
      <c r="AW157" s="22">
        <f t="shared" si="835"/>
        <v>0</v>
      </c>
      <c r="AX157" s="22">
        <f t="shared" si="835"/>
        <v>0</v>
      </c>
      <c r="AY157" s="22">
        <f t="shared" si="835"/>
        <v>0</v>
      </c>
      <c r="AZ157" s="22">
        <f t="shared" si="835"/>
        <v>0</v>
      </c>
      <c r="BA157" s="22">
        <f t="shared" si="835"/>
        <v>0</v>
      </c>
      <c r="BB157" s="22">
        <f t="shared" si="835"/>
        <v>0</v>
      </c>
      <c r="BC157" s="22">
        <f t="shared" si="835"/>
        <v>0</v>
      </c>
      <c r="BD157" s="22">
        <f t="shared" si="835"/>
        <v>0</v>
      </c>
      <c r="BE157" s="22">
        <f t="shared" si="835"/>
        <v>0</v>
      </c>
      <c r="BF157" s="22">
        <f t="shared" si="822"/>
        <v>60</v>
      </c>
      <c r="BG157" s="22">
        <f t="shared" si="823"/>
        <v>162</v>
      </c>
      <c r="BH157" s="22">
        <f t="shared" si="824"/>
        <v>30</v>
      </c>
      <c r="BI157" s="22">
        <f t="shared" si="825"/>
        <v>31</v>
      </c>
      <c r="BJ157" s="22">
        <f t="shared" si="826"/>
        <v>61</v>
      </c>
      <c r="BK157" s="22">
        <f t="shared" si="835"/>
        <v>0</v>
      </c>
      <c r="BL157" s="22">
        <f t="shared" si="835"/>
        <v>30</v>
      </c>
      <c r="BM157" s="22">
        <f>BM156</f>
        <v>31</v>
      </c>
      <c r="BN157" s="22">
        <f t="shared" si="835"/>
        <v>61</v>
      </c>
      <c r="BO157" s="22">
        <f t="shared" si="835"/>
        <v>0</v>
      </c>
      <c r="BP157" s="22">
        <f t="shared" si="835"/>
        <v>0</v>
      </c>
      <c r="BQ157" s="22">
        <f t="shared" si="835"/>
        <v>0</v>
      </c>
      <c r="BR157" s="22">
        <f t="shared" ref="BR157:BT157" si="837">BR156</f>
        <v>0</v>
      </c>
      <c r="BS157" s="22">
        <f t="shared" si="837"/>
        <v>0</v>
      </c>
      <c r="BT157" s="22">
        <f t="shared" si="837"/>
        <v>0</v>
      </c>
    </row>
    <row r="158" spans="1:72" s="2" customFormat="1" ht="23.25" customHeight="1" x14ac:dyDescent="0.3">
      <c r="A158" s="24"/>
      <c r="B158" s="25" t="s">
        <v>39</v>
      </c>
      <c r="C158" s="41">
        <f t="shared" ref="C158:AM158" si="838">C157+C152</f>
        <v>260</v>
      </c>
      <c r="D158" s="41">
        <f t="shared" si="838"/>
        <v>178</v>
      </c>
      <c r="E158" s="41">
        <f t="shared" si="838"/>
        <v>22</v>
      </c>
      <c r="F158" s="41">
        <f t="shared" si="838"/>
        <v>121</v>
      </c>
      <c r="G158" s="41">
        <f t="shared" si="838"/>
        <v>143</v>
      </c>
      <c r="H158" s="41">
        <f>H157+H152</f>
        <v>0</v>
      </c>
      <c r="I158" s="41">
        <f t="shared" ref="I158" si="839">I157+I152</f>
        <v>255</v>
      </c>
      <c r="J158" s="26">
        <f t="shared" ref="J158" si="840">J157+J152</f>
        <v>42</v>
      </c>
      <c r="K158" s="26">
        <f t="shared" ref="K158" si="841">K157+K152</f>
        <v>136</v>
      </c>
      <c r="L158" s="26">
        <f t="shared" ref="L158" si="842">L157+L152</f>
        <v>178</v>
      </c>
      <c r="M158" s="26">
        <f t="shared" si="838"/>
        <v>305</v>
      </c>
      <c r="N158" s="26">
        <f t="shared" si="838"/>
        <v>628</v>
      </c>
      <c r="O158" s="26">
        <f t="shared" si="838"/>
        <v>110</v>
      </c>
      <c r="P158" s="26">
        <f t="shared" si="838"/>
        <v>296</v>
      </c>
      <c r="Q158" s="26">
        <f t="shared" si="838"/>
        <v>406</v>
      </c>
      <c r="R158" s="26">
        <f t="shared" si="838"/>
        <v>390</v>
      </c>
      <c r="S158" s="26">
        <f t="shared" si="838"/>
        <v>926</v>
      </c>
      <c r="T158" s="26">
        <f t="shared" si="838"/>
        <v>122</v>
      </c>
      <c r="U158" s="26">
        <f t="shared" si="838"/>
        <v>333</v>
      </c>
      <c r="V158" s="26">
        <f t="shared" si="838"/>
        <v>455</v>
      </c>
      <c r="W158" s="26">
        <f t="shared" si="838"/>
        <v>330</v>
      </c>
      <c r="X158" s="26">
        <f t="shared" si="838"/>
        <v>464</v>
      </c>
      <c r="Y158" s="26">
        <f t="shared" si="838"/>
        <v>78</v>
      </c>
      <c r="Z158" s="26">
        <f t="shared" si="838"/>
        <v>153</v>
      </c>
      <c r="AA158" s="26">
        <f t="shared" si="838"/>
        <v>231</v>
      </c>
      <c r="AB158" s="26">
        <f t="shared" si="838"/>
        <v>325</v>
      </c>
      <c r="AC158" s="26">
        <f t="shared" si="838"/>
        <v>2020</v>
      </c>
      <c r="AD158" s="26">
        <f t="shared" si="838"/>
        <v>77</v>
      </c>
      <c r="AE158" s="26">
        <f t="shared" si="838"/>
        <v>180</v>
      </c>
      <c r="AF158" s="26">
        <f t="shared" si="838"/>
        <v>257</v>
      </c>
      <c r="AG158" s="26">
        <f t="shared" si="838"/>
        <v>40</v>
      </c>
      <c r="AH158" s="26">
        <f t="shared" si="838"/>
        <v>244</v>
      </c>
      <c r="AI158" s="26">
        <f t="shared" si="838"/>
        <v>30</v>
      </c>
      <c r="AJ158" s="26">
        <f t="shared" si="838"/>
        <v>46</v>
      </c>
      <c r="AK158" s="26">
        <f t="shared" si="838"/>
        <v>76</v>
      </c>
      <c r="AL158" s="26">
        <f t="shared" si="838"/>
        <v>0</v>
      </c>
      <c r="AM158" s="26">
        <f t="shared" si="838"/>
        <v>0</v>
      </c>
      <c r="AN158" s="26">
        <f t="shared" ref="AN158:BQ158" si="843">AN157+AN152</f>
        <v>0</v>
      </c>
      <c r="AO158" s="26">
        <f t="shared" si="843"/>
        <v>0</v>
      </c>
      <c r="AP158" s="26">
        <f t="shared" si="843"/>
        <v>0</v>
      </c>
      <c r="AQ158" s="26">
        <f t="shared" si="843"/>
        <v>0</v>
      </c>
      <c r="AR158" s="26">
        <f t="shared" si="843"/>
        <v>11</v>
      </c>
      <c r="AS158" s="26">
        <f t="shared" si="843"/>
        <v>8</v>
      </c>
      <c r="AT158" s="26">
        <f t="shared" si="843"/>
        <v>1</v>
      </c>
      <c r="AU158" s="26">
        <f t="shared" si="843"/>
        <v>9</v>
      </c>
      <c r="AV158" s="26">
        <f t="shared" si="843"/>
        <v>0</v>
      </c>
      <c r="AW158" s="26">
        <f t="shared" si="843"/>
        <v>26</v>
      </c>
      <c r="AX158" s="26">
        <f t="shared" si="843"/>
        <v>14</v>
      </c>
      <c r="AY158" s="26">
        <f t="shared" si="843"/>
        <v>4</v>
      </c>
      <c r="AZ158" s="26">
        <f t="shared" si="843"/>
        <v>18</v>
      </c>
      <c r="BA158" s="26">
        <f t="shared" si="843"/>
        <v>0</v>
      </c>
      <c r="BB158" s="26">
        <f t="shared" si="843"/>
        <v>0</v>
      </c>
      <c r="BC158" s="26">
        <f t="shared" si="843"/>
        <v>0</v>
      </c>
      <c r="BD158" s="26">
        <f t="shared" si="843"/>
        <v>0</v>
      </c>
      <c r="BE158" s="26">
        <f t="shared" si="843"/>
        <v>0</v>
      </c>
      <c r="BF158" s="26">
        <f t="shared" si="822"/>
        <v>1650</v>
      </c>
      <c r="BG158" s="26">
        <f t="shared" si="823"/>
        <v>4752</v>
      </c>
      <c r="BH158" s="26">
        <f t="shared" si="824"/>
        <v>503</v>
      </c>
      <c r="BI158" s="26">
        <f t="shared" si="825"/>
        <v>1270</v>
      </c>
      <c r="BJ158" s="26">
        <f t="shared" si="826"/>
        <v>1773</v>
      </c>
      <c r="BK158" s="26">
        <f t="shared" si="843"/>
        <v>8</v>
      </c>
      <c r="BL158" s="26">
        <f t="shared" si="843"/>
        <v>219</v>
      </c>
      <c r="BM158" s="26">
        <f>BM157+BM152</f>
        <v>547</v>
      </c>
      <c r="BN158" s="26">
        <f t="shared" si="843"/>
        <v>766</v>
      </c>
      <c r="BO158" s="26">
        <f t="shared" si="843"/>
        <v>284</v>
      </c>
      <c r="BP158" s="26">
        <f t="shared" si="843"/>
        <v>723</v>
      </c>
      <c r="BQ158" s="26">
        <f t="shared" si="843"/>
        <v>1007</v>
      </c>
      <c r="BR158" s="26">
        <f t="shared" ref="BR158:BT158" si="844">BR157+BR152</f>
        <v>0</v>
      </c>
      <c r="BS158" s="26">
        <f t="shared" si="844"/>
        <v>0</v>
      </c>
      <c r="BT158" s="26">
        <f t="shared" si="844"/>
        <v>0</v>
      </c>
    </row>
    <row r="159" spans="1:72" ht="23.25" customHeight="1" x14ac:dyDescent="0.3">
      <c r="A159" s="4" t="s">
        <v>110</v>
      </c>
      <c r="B159" s="5"/>
      <c r="C159" s="124"/>
      <c r="D159" s="28"/>
      <c r="E159" s="28"/>
      <c r="F159" s="28"/>
      <c r="G159" s="28"/>
      <c r="H159" s="28"/>
      <c r="I159" s="28"/>
      <c r="J159" s="28"/>
      <c r="K159" s="28"/>
      <c r="L159" s="28"/>
      <c r="M159" s="28"/>
      <c r="N159" s="28"/>
      <c r="O159" s="28"/>
      <c r="P159" s="28"/>
      <c r="Q159" s="28"/>
      <c r="R159" s="28"/>
      <c r="S159" s="28"/>
      <c r="T159" s="28"/>
      <c r="U159" s="28"/>
      <c r="V159" s="28"/>
      <c r="W159" s="28"/>
      <c r="X159" s="28"/>
      <c r="Y159" s="28"/>
      <c r="Z159" s="28"/>
      <c r="AA159" s="28"/>
      <c r="AB159" s="28"/>
      <c r="AC159" s="28"/>
      <c r="AD159" s="28"/>
      <c r="AE159" s="28"/>
      <c r="AF159" s="28"/>
      <c r="AG159" s="28"/>
      <c r="AH159" s="28"/>
      <c r="AI159" s="28"/>
      <c r="AJ159" s="28"/>
      <c r="AK159" s="28"/>
      <c r="AL159" s="28"/>
      <c r="AM159" s="28"/>
      <c r="AN159" s="28"/>
      <c r="AO159" s="28"/>
      <c r="AP159" s="28"/>
      <c r="AQ159" s="28"/>
      <c r="AR159" s="28"/>
      <c r="AS159" s="28"/>
      <c r="AT159" s="28"/>
      <c r="AU159" s="28"/>
      <c r="AV159" s="28"/>
      <c r="AW159" s="28"/>
      <c r="AX159" s="28"/>
      <c r="AY159" s="28"/>
      <c r="AZ159" s="28"/>
      <c r="BA159" s="28"/>
      <c r="BB159" s="28"/>
      <c r="BC159" s="28"/>
      <c r="BD159" s="28"/>
      <c r="BE159" s="28"/>
      <c r="BF159" s="28"/>
      <c r="BG159" s="28"/>
      <c r="BH159" s="28"/>
      <c r="BI159" s="28"/>
      <c r="BJ159" s="28"/>
      <c r="BK159" s="53"/>
      <c r="BL159" s="28"/>
      <c r="BM159" s="28"/>
      <c r="BN159" s="28"/>
      <c r="BO159" s="28"/>
      <c r="BP159" s="28"/>
      <c r="BQ159" s="45"/>
      <c r="BR159" s="28"/>
      <c r="BS159" s="28"/>
      <c r="BT159" s="45"/>
    </row>
    <row r="160" spans="1:72" ht="23.25" customHeight="1" x14ac:dyDescent="0.3">
      <c r="A160" s="4"/>
      <c r="B160" s="10" t="s">
        <v>27</v>
      </c>
      <c r="C160" s="124"/>
      <c r="D160" s="28"/>
      <c r="E160" s="28"/>
      <c r="F160" s="28"/>
      <c r="G160" s="28"/>
      <c r="H160" s="28"/>
      <c r="I160" s="28"/>
      <c r="J160" s="28"/>
      <c r="K160" s="28"/>
      <c r="L160" s="28"/>
      <c r="M160" s="28"/>
      <c r="N160" s="28"/>
      <c r="O160" s="28"/>
      <c r="P160" s="28"/>
      <c r="Q160" s="28"/>
      <c r="R160" s="28"/>
      <c r="S160" s="28"/>
      <c r="T160" s="28"/>
      <c r="U160" s="28"/>
      <c r="V160" s="28"/>
      <c r="W160" s="28"/>
      <c r="X160" s="28"/>
      <c r="Y160" s="28"/>
      <c r="Z160" s="28"/>
      <c r="AA160" s="28"/>
      <c r="AB160" s="28"/>
      <c r="AC160" s="28"/>
      <c r="AD160" s="28"/>
      <c r="AE160" s="28"/>
      <c r="AF160" s="28"/>
      <c r="AG160" s="28"/>
      <c r="AH160" s="28"/>
      <c r="AI160" s="28"/>
      <c r="AJ160" s="28"/>
      <c r="AK160" s="28"/>
      <c r="AL160" s="28"/>
      <c r="AM160" s="28"/>
      <c r="AN160" s="28"/>
      <c r="AO160" s="28"/>
      <c r="AP160" s="28"/>
      <c r="AQ160" s="28"/>
      <c r="AR160" s="28"/>
      <c r="AS160" s="28"/>
      <c r="AT160" s="28"/>
      <c r="AU160" s="28"/>
      <c r="AV160" s="28"/>
      <c r="AW160" s="28"/>
      <c r="AX160" s="28"/>
      <c r="AY160" s="28"/>
      <c r="AZ160" s="28"/>
      <c r="BA160" s="28"/>
      <c r="BB160" s="28"/>
      <c r="BC160" s="28"/>
      <c r="BD160" s="28"/>
      <c r="BE160" s="28"/>
      <c r="BF160" s="28"/>
      <c r="BG160" s="28"/>
      <c r="BH160" s="28"/>
      <c r="BI160" s="28"/>
      <c r="BJ160" s="28"/>
      <c r="BK160" s="53"/>
      <c r="BL160" s="28"/>
      <c r="BM160" s="28"/>
      <c r="BN160" s="28"/>
      <c r="BO160" s="28"/>
      <c r="BP160" s="28"/>
      <c r="BQ160" s="45"/>
      <c r="BR160" s="28"/>
      <c r="BS160" s="28"/>
      <c r="BT160" s="45"/>
    </row>
    <row r="161" spans="1:72" ht="23.25" customHeight="1" x14ac:dyDescent="0.3">
      <c r="A161" s="18"/>
      <c r="B161" s="5" t="s">
        <v>111</v>
      </c>
      <c r="C161" s="129"/>
      <c r="D161" s="86"/>
      <c r="E161" s="86"/>
      <c r="F161" s="86"/>
      <c r="G161" s="28"/>
      <c r="H161" s="28"/>
      <c r="I161" s="28"/>
      <c r="J161" s="28"/>
      <c r="K161" s="28"/>
      <c r="L161" s="28"/>
      <c r="M161" s="28"/>
      <c r="N161" s="28"/>
      <c r="O161" s="28"/>
      <c r="P161" s="28"/>
      <c r="Q161" s="28"/>
      <c r="R161" s="86"/>
      <c r="S161" s="86"/>
      <c r="T161" s="86"/>
      <c r="U161" s="86"/>
      <c r="V161" s="28"/>
      <c r="W161" s="28"/>
      <c r="X161" s="28"/>
      <c r="Y161" s="28"/>
      <c r="Z161" s="28"/>
      <c r="AA161" s="28"/>
      <c r="AB161" s="28"/>
      <c r="AC161" s="28"/>
      <c r="AD161" s="28"/>
      <c r="AE161" s="28"/>
      <c r="AF161" s="28"/>
      <c r="AG161" s="28"/>
      <c r="AH161" s="28"/>
      <c r="AI161" s="28"/>
      <c r="AJ161" s="28"/>
      <c r="AK161" s="28"/>
      <c r="AL161" s="86"/>
      <c r="AM161" s="86"/>
      <c r="AN161" s="86"/>
      <c r="AO161" s="86"/>
      <c r="AP161" s="28"/>
      <c r="AQ161" s="28"/>
      <c r="AR161" s="28"/>
      <c r="AS161" s="28"/>
      <c r="AT161" s="28"/>
      <c r="AU161" s="28"/>
      <c r="AV161" s="28"/>
      <c r="AW161" s="28"/>
      <c r="AX161" s="28"/>
      <c r="AY161" s="28"/>
      <c r="AZ161" s="28"/>
      <c r="BA161" s="28"/>
      <c r="BB161" s="28"/>
      <c r="BC161" s="28"/>
      <c r="BD161" s="28"/>
      <c r="BE161" s="28"/>
      <c r="BF161" s="28"/>
      <c r="BG161" s="28"/>
      <c r="BH161" s="28"/>
      <c r="BI161" s="28"/>
      <c r="BJ161" s="28"/>
      <c r="BK161" s="97"/>
      <c r="BL161" s="28"/>
      <c r="BM161" s="28"/>
      <c r="BN161" s="28"/>
      <c r="BO161" s="28"/>
      <c r="BP161" s="28"/>
      <c r="BQ161" s="45"/>
      <c r="BR161" s="28"/>
      <c r="BS161" s="28"/>
      <c r="BT161" s="45"/>
    </row>
    <row r="162" spans="1:72" ht="23.25" customHeight="1" x14ac:dyDescent="0.3">
      <c r="A162" s="18"/>
      <c r="B162" s="19" t="s">
        <v>112</v>
      </c>
      <c r="C162" s="20">
        <v>5</v>
      </c>
      <c r="D162" s="20">
        <v>9</v>
      </c>
      <c r="E162" s="20">
        <v>2</v>
      </c>
      <c r="F162" s="20">
        <v>5</v>
      </c>
      <c r="G162" s="20">
        <f>E162+F162</f>
        <v>7</v>
      </c>
      <c r="H162" s="20">
        <v>0</v>
      </c>
      <c r="I162" s="124">
        <f>13+3</f>
        <v>16</v>
      </c>
      <c r="J162" s="20">
        <v>1</v>
      </c>
      <c r="K162" s="20">
        <v>13</v>
      </c>
      <c r="L162" s="20">
        <f>SUM(J162:K162)</f>
        <v>14</v>
      </c>
      <c r="M162" s="20">
        <v>5</v>
      </c>
      <c r="N162" s="20">
        <v>7</v>
      </c>
      <c r="O162" s="20">
        <v>1</v>
      </c>
      <c r="P162" s="20">
        <v>5</v>
      </c>
      <c r="Q162" s="20">
        <f>O162+P162</f>
        <v>6</v>
      </c>
      <c r="R162" s="20">
        <v>30</v>
      </c>
      <c r="S162" s="20">
        <v>37</v>
      </c>
      <c r="T162" s="20">
        <v>6</v>
      </c>
      <c r="U162" s="20">
        <v>26</v>
      </c>
      <c r="V162" s="20">
        <f>T162+U162</f>
        <v>32</v>
      </c>
      <c r="W162" s="20">
        <v>6</v>
      </c>
      <c r="X162" s="20">
        <v>13</v>
      </c>
      <c r="Y162" s="20">
        <v>0</v>
      </c>
      <c r="Z162" s="20">
        <v>7</v>
      </c>
      <c r="AA162" s="20">
        <f>Y162+Z162</f>
        <v>7</v>
      </c>
      <c r="AB162" s="20">
        <v>4</v>
      </c>
      <c r="AC162" s="20">
        <v>33</v>
      </c>
      <c r="AD162" s="20">
        <v>2</v>
      </c>
      <c r="AE162" s="20">
        <v>2</v>
      </c>
      <c r="AF162" s="20">
        <f>AD162+AE162</f>
        <v>4</v>
      </c>
      <c r="AG162" s="20">
        <v>0</v>
      </c>
      <c r="AH162" s="20">
        <v>0</v>
      </c>
      <c r="AI162" s="20">
        <v>0</v>
      </c>
      <c r="AJ162" s="20">
        <v>0</v>
      </c>
      <c r="AK162" s="20">
        <f>AI162+AJ162</f>
        <v>0</v>
      </c>
      <c r="AL162" s="20">
        <v>0</v>
      </c>
      <c r="AM162" s="20">
        <v>0</v>
      </c>
      <c r="AN162" s="20">
        <v>0</v>
      </c>
      <c r="AO162" s="20">
        <v>0</v>
      </c>
      <c r="AP162" s="20">
        <f>AN162+AO162</f>
        <v>0</v>
      </c>
      <c r="AQ162" s="20">
        <v>0</v>
      </c>
      <c r="AR162" s="20">
        <v>0</v>
      </c>
      <c r="AS162" s="20">
        <v>0</v>
      </c>
      <c r="AT162" s="20">
        <v>0</v>
      </c>
      <c r="AU162" s="20">
        <f>AS162+AT162</f>
        <v>0</v>
      </c>
      <c r="AV162" s="20">
        <v>0</v>
      </c>
      <c r="AW162" s="20">
        <v>1</v>
      </c>
      <c r="AX162" s="20">
        <v>0</v>
      </c>
      <c r="AY162" s="20">
        <v>0</v>
      </c>
      <c r="AZ162" s="20">
        <f>AX162+AY162</f>
        <v>0</v>
      </c>
      <c r="BA162" s="20">
        <v>0</v>
      </c>
      <c r="BB162" s="20">
        <v>0</v>
      </c>
      <c r="BC162" s="20">
        <v>0</v>
      </c>
      <c r="BD162" s="20">
        <v>0</v>
      </c>
      <c r="BE162" s="20">
        <f>BC162+BD162</f>
        <v>0</v>
      </c>
      <c r="BF162" s="22">
        <f t="shared" ref="BF162:BF165" si="845">C162+M162+R162+W162+AB162+AG162+AL162+AQ162+AV162+BA162+H162</f>
        <v>50</v>
      </c>
      <c r="BG162" s="22">
        <f t="shared" ref="BG162:BG165" si="846">D162+N162+S162+X162+AC162+AH162+AM162+AR162+AW162+BB162+I162</f>
        <v>116</v>
      </c>
      <c r="BH162" s="22">
        <f t="shared" ref="BH162:BH165" si="847">E162+O162+T162+Y162+AD162+AI162+AN162+AS162+AX162+BC162+J162</f>
        <v>12</v>
      </c>
      <c r="BI162" s="22">
        <f t="shared" ref="BI162:BI165" si="848">F162+P162+U162+Z162+AE162+AJ162+AO162+AT162+AY162+BD162+K162</f>
        <v>58</v>
      </c>
      <c r="BJ162" s="22">
        <f t="shared" ref="BJ162:BJ165" si="849">G162+Q162+V162+AA162+AF162+AK162+AP162+AU162+AZ162+BE162+L162</f>
        <v>70</v>
      </c>
      <c r="BK162" s="23">
        <v>2</v>
      </c>
      <c r="BL162" s="22" t="str">
        <f t="shared" ref="BL162:BL164" si="850">IF(BK162=1,BH162,"0")</f>
        <v>0</v>
      </c>
      <c r="BM162" s="22" t="str">
        <f t="shared" ref="BM162:BM164" si="851">IF(BK162=1,BI162,"0")</f>
        <v>0</v>
      </c>
      <c r="BN162" s="22">
        <f t="shared" ref="BN162:BN164" si="852">BL162+BM162</f>
        <v>0</v>
      </c>
      <c r="BO162" s="22">
        <f t="shared" ref="BO162:BO164" si="853">IF(BK162=2,BH162,"0")</f>
        <v>12</v>
      </c>
      <c r="BP162" s="22">
        <f t="shared" ref="BP162:BP164" si="854">IF(BK162=2,BI162,"0")</f>
        <v>58</v>
      </c>
      <c r="BQ162" s="22">
        <f t="shared" ref="BQ162:BQ164" si="855">BO162+BP162</f>
        <v>70</v>
      </c>
      <c r="BR162" s="22" t="str">
        <f t="shared" ref="BR162:BR164" si="856">IF(BN162=2,BK162,"0")</f>
        <v>0</v>
      </c>
      <c r="BS162" s="22" t="str">
        <f t="shared" ref="BS162:BS164" si="857">IF(BN162=2,BL162,"0")</f>
        <v>0</v>
      </c>
      <c r="BT162" s="22">
        <f t="shared" ref="BT162:BT164" si="858">BR162+BS162</f>
        <v>0</v>
      </c>
    </row>
    <row r="163" spans="1:72" ht="23.25" customHeight="1" x14ac:dyDescent="0.3">
      <c r="A163" s="18"/>
      <c r="B163" s="19" t="s">
        <v>113</v>
      </c>
      <c r="C163" s="20">
        <v>3</v>
      </c>
      <c r="D163" s="20">
        <v>7</v>
      </c>
      <c r="E163" s="20">
        <v>1</v>
      </c>
      <c r="F163" s="20">
        <v>3</v>
      </c>
      <c r="G163" s="20">
        <f>E163+F163</f>
        <v>4</v>
      </c>
      <c r="H163" s="20">
        <v>0</v>
      </c>
      <c r="I163" s="124">
        <f>6+2</f>
        <v>8</v>
      </c>
      <c r="J163" s="20">
        <v>1</v>
      </c>
      <c r="K163" s="20">
        <v>7</v>
      </c>
      <c r="L163" s="20">
        <f t="shared" ref="L163:L164" si="859">SUM(J163:K163)</f>
        <v>8</v>
      </c>
      <c r="M163" s="20">
        <v>2</v>
      </c>
      <c r="N163" s="20">
        <v>2</v>
      </c>
      <c r="O163" s="20">
        <v>0</v>
      </c>
      <c r="P163" s="20">
        <v>0</v>
      </c>
      <c r="Q163" s="20">
        <f>O163+P163</f>
        <v>0</v>
      </c>
      <c r="R163" s="20">
        <v>20</v>
      </c>
      <c r="S163" s="20">
        <v>17</v>
      </c>
      <c r="T163" s="20">
        <v>5</v>
      </c>
      <c r="U163" s="20">
        <v>14</v>
      </c>
      <c r="V163" s="20">
        <f>T163+U163</f>
        <v>19</v>
      </c>
      <c r="W163" s="20">
        <v>3</v>
      </c>
      <c r="X163" s="20">
        <v>3</v>
      </c>
      <c r="Y163" s="20">
        <v>1</v>
      </c>
      <c r="Z163" s="20">
        <v>2</v>
      </c>
      <c r="AA163" s="20">
        <f>Y163+Z163</f>
        <v>3</v>
      </c>
      <c r="AB163" s="20">
        <v>2</v>
      </c>
      <c r="AC163" s="20">
        <v>8</v>
      </c>
      <c r="AD163" s="20">
        <v>1</v>
      </c>
      <c r="AE163" s="20">
        <v>1</v>
      </c>
      <c r="AF163" s="20">
        <f>AD163+AE163</f>
        <v>2</v>
      </c>
      <c r="AG163" s="20">
        <v>0</v>
      </c>
      <c r="AH163" s="20">
        <v>0</v>
      </c>
      <c r="AI163" s="20">
        <v>0</v>
      </c>
      <c r="AJ163" s="20">
        <v>0</v>
      </c>
      <c r="AK163" s="20">
        <f>AI163+AJ163</f>
        <v>0</v>
      </c>
      <c r="AL163" s="20">
        <v>0</v>
      </c>
      <c r="AM163" s="20">
        <v>0</v>
      </c>
      <c r="AN163" s="20">
        <v>0</v>
      </c>
      <c r="AO163" s="20">
        <v>0</v>
      </c>
      <c r="AP163" s="20">
        <f>AN163+AO163</f>
        <v>0</v>
      </c>
      <c r="AQ163" s="20">
        <v>0</v>
      </c>
      <c r="AR163" s="20">
        <v>1</v>
      </c>
      <c r="AS163" s="20">
        <v>0</v>
      </c>
      <c r="AT163" s="20">
        <v>0</v>
      </c>
      <c r="AU163" s="20">
        <f>AS163+AT163</f>
        <v>0</v>
      </c>
      <c r="AV163" s="20">
        <v>0</v>
      </c>
      <c r="AW163" s="20">
        <v>0</v>
      </c>
      <c r="AX163" s="20">
        <v>0</v>
      </c>
      <c r="AY163" s="20">
        <v>1</v>
      </c>
      <c r="AZ163" s="20">
        <f>AX163+AY163</f>
        <v>1</v>
      </c>
      <c r="BA163" s="20">
        <v>0</v>
      </c>
      <c r="BB163" s="20">
        <v>0</v>
      </c>
      <c r="BC163" s="20">
        <v>0</v>
      </c>
      <c r="BD163" s="20">
        <v>0</v>
      </c>
      <c r="BE163" s="20">
        <f>BC163+BD163</f>
        <v>0</v>
      </c>
      <c r="BF163" s="22">
        <f t="shared" si="845"/>
        <v>30</v>
      </c>
      <c r="BG163" s="22">
        <f t="shared" si="846"/>
        <v>46</v>
      </c>
      <c r="BH163" s="22">
        <f t="shared" si="847"/>
        <v>9</v>
      </c>
      <c r="BI163" s="22">
        <f t="shared" si="848"/>
        <v>28</v>
      </c>
      <c r="BJ163" s="22">
        <f t="shared" si="849"/>
        <v>37</v>
      </c>
      <c r="BK163" s="23">
        <v>2</v>
      </c>
      <c r="BL163" s="22" t="str">
        <f t="shared" si="850"/>
        <v>0</v>
      </c>
      <c r="BM163" s="22" t="str">
        <f t="shared" si="851"/>
        <v>0</v>
      </c>
      <c r="BN163" s="22">
        <f t="shared" si="852"/>
        <v>0</v>
      </c>
      <c r="BO163" s="22">
        <f t="shared" si="853"/>
        <v>9</v>
      </c>
      <c r="BP163" s="22">
        <f t="shared" si="854"/>
        <v>28</v>
      </c>
      <c r="BQ163" s="22">
        <f t="shared" si="855"/>
        <v>37</v>
      </c>
      <c r="BR163" s="22" t="str">
        <f t="shared" si="856"/>
        <v>0</v>
      </c>
      <c r="BS163" s="22" t="str">
        <f t="shared" si="857"/>
        <v>0</v>
      </c>
      <c r="BT163" s="22">
        <f t="shared" si="858"/>
        <v>0</v>
      </c>
    </row>
    <row r="164" spans="1:72" ht="23.25" customHeight="1" x14ac:dyDescent="0.3">
      <c r="A164" s="18"/>
      <c r="B164" s="19" t="s">
        <v>114</v>
      </c>
      <c r="C164" s="20">
        <v>20</v>
      </c>
      <c r="D164" s="20">
        <v>42</v>
      </c>
      <c r="E164" s="20">
        <v>8</v>
      </c>
      <c r="F164" s="20">
        <f>12+2</f>
        <v>14</v>
      </c>
      <c r="G164" s="20">
        <f t="shared" ref="G164" si="860">E164+F164</f>
        <v>22</v>
      </c>
      <c r="H164" s="20">
        <v>0</v>
      </c>
      <c r="I164" s="124">
        <v>10</v>
      </c>
      <c r="J164" s="20">
        <v>2</v>
      </c>
      <c r="K164" s="20">
        <v>4</v>
      </c>
      <c r="L164" s="20">
        <f t="shared" si="859"/>
        <v>6</v>
      </c>
      <c r="M164" s="20">
        <v>20</v>
      </c>
      <c r="N164" s="20">
        <v>58</v>
      </c>
      <c r="O164" s="20">
        <v>9</v>
      </c>
      <c r="P164" s="20">
        <v>24</v>
      </c>
      <c r="Q164" s="20">
        <f t="shared" ref="Q164" si="861">O164+P164</f>
        <v>33</v>
      </c>
      <c r="R164" s="20">
        <v>80</v>
      </c>
      <c r="S164" s="20">
        <v>191</v>
      </c>
      <c r="T164" s="20">
        <v>28</v>
      </c>
      <c r="U164" s="20">
        <v>61</v>
      </c>
      <c r="V164" s="20">
        <f t="shared" ref="V164" si="862">T164+U164</f>
        <v>89</v>
      </c>
      <c r="W164" s="20">
        <v>20</v>
      </c>
      <c r="X164" s="20">
        <v>45</v>
      </c>
      <c r="Y164" s="20">
        <v>6</v>
      </c>
      <c r="Z164" s="20">
        <v>22</v>
      </c>
      <c r="AA164" s="20">
        <f t="shared" ref="AA164" si="863">Y164+Z164</f>
        <v>28</v>
      </c>
      <c r="AB164" s="20">
        <v>10</v>
      </c>
      <c r="AC164" s="20">
        <v>138</v>
      </c>
      <c r="AD164" s="20">
        <v>1</v>
      </c>
      <c r="AE164" s="20">
        <v>8</v>
      </c>
      <c r="AF164" s="20">
        <f t="shared" ref="AF164" si="864">AD164+AE164</f>
        <v>9</v>
      </c>
      <c r="AG164" s="20">
        <v>0</v>
      </c>
      <c r="AH164" s="20">
        <v>0</v>
      </c>
      <c r="AI164" s="20">
        <v>0</v>
      </c>
      <c r="AJ164" s="20">
        <v>0</v>
      </c>
      <c r="AK164" s="20">
        <f t="shared" ref="AK164" si="865">AI164+AJ164</f>
        <v>0</v>
      </c>
      <c r="AL164" s="20">
        <v>0</v>
      </c>
      <c r="AM164" s="20">
        <v>0</v>
      </c>
      <c r="AN164" s="20">
        <v>0</v>
      </c>
      <c r="AO164" s="20">
        <v>0</v>
      </c>
      <c r="AP164" s="20">
        <f t="shared" ref="AP164" si="866">AN164+AO164</f>
        <v>0</v>
      </c>
      <c r="AQ164" s="20">
        <v>0</v>
      </c>
      <c r="AR164" s="20">
        <v>1</v>
      </c>
      <c r="AS164" s="20">
        <v>0</v>
      </c>
      <c r="AT164" s="20">
        <v>0</v>
      </c>
      <c r="AU164" s="20">
        <f t="shared" ref="AU164" si="867">AS164+AT164</f>
        <v>0</v>
      </c>
      <c r="AV164" s="20">
        <v>0</v>
      </c>
      <c r="AW164" s="20">
        <v>0</v>
      </c>
      <c r="AX164" s="20">
        <v>0</v>
      </c>
      <c r="AY164" s="20">
        <v>0</v>
      </c>
      <c r="AZ164" s="20">
        <f t="shared" ref="AZ164" si="868">AX164+AY164</f>
        <v>0</v>
      </c>
      <c r="BA164" s="20">
        <v>0</v>
      </c>
      <c r="BB164" s="20">
        <v>0</v>
      </c>
      <c r="BC164" s="20">
        <v>0</v>
      </c>
      <c r="BD164" s="20">
        <v>0</v>
      </c>
      <c r="BE164" s="20">
        <f t="shared" ref="BE164" si="869">BC164+BD164</f>
        <v>0</v>
      </c>
      <c r="BF164" s="22">
        <f t="shared" si="845"/>
        <v>150</v>
      </c>
      <c r="BG164" s="22">
        <f t="shared" si="846"/>
        <v>485</v>
      </c>
      <c r="BH164" s="22">
        <f t="shared" si="847"/>
        <v>54</v>
      </c>
      <c r="BI164" s="22">
        <f t="shared" si="848"/>
        <v>133</v>
      </c>
      <c r="BJ164" s="22">
        <f t="shared" si="849"/>
        <v>187</v>
      </c>
      <c r="BK164" s="23">
        <v>2</v>
      </c>
      <c r="BL164" s="22" t="str">
        <f t="shared" si="850"/>
        <v>0</v>
      </c>
      <c r="BM164" s="22" t="str">
        <f t="shared" si="851"/>
        <v>0</v>
      </c>
      <c r="BN164" s="22">
        <f t="shared" si="852"/>
        <v>0</v>
      </c>
      <c r="BO164" s="22">
        <f t="shared" si="853"/>
        <v>54</v>
      </c>
      <c r="BP164" s="22">
        <f t="shared" si="854"/>
        <v>133</v>
      </c>
      <c r="BQ164" s="22">
        <f t="shared" si="855"/>
        <v>187</v>
      </c>
      <c r="BR164" s="22" t="str">
        <f t="shared" si="856"/>
        <v>0</v>
      </c>
      <c r="BS164" s="22" t="str">
        <f t="shared" si="857"/>
        <v>0</v>
      </c>
      <c r="BT164" s="22">
        <f t="shared" si="858"/>
        <v>0</v>
      </c>
    </row>
    <row r="165" spans="1:72" s="2" customFormat="1" ht="23.25" customHeight="1" x14ac:dyDescent="0.3">
      <c r="A165" s="4"/>
      <c r="B165" s="21" t="s">
        <v>34</v>
      </c>
      <c r="C165" s="32">
        <f>SUM(C162:C164)</f>
        <v>28</v>
      </c>
      <c r="D165" s="32">
        <f t="shared" ref="D165:BE165" si="870">SUM(D162:D164)</f>
        <v>58</v>
      </c>
      <c r="E165" s="32">
        <f t="shared" si="870"/>
        <v>11</v>
      </c>
      <c r="F165" s="32">
        <f t="shared" si="870"/>
        <v>22</v>
      </c>
      <c r="G165" s="32">
        <f t="shared" si="870"/>
        <v>33</v>
      </c>
      <c r="H165" s="32">
        <f>SUM(H162:H164)</f>
        <v>0</v>
      </c>
      <c r="I165" s="32">
        <f t="shared" si="870"/>
        <v>34</v>
      </c>
      <c r="J165" s="22">
        <f t="shared" si="870"/>
        <v>4</v>
      </c>
      <c r="K165" s="22">
        <f t="shared" si="870"/>
        <v>24</v>
      </c>
      <c r="L165" s="22">
        <f t="shared" si="870"/>
        <v>28</v>
      </c>
      <c r="M165" s="22">
        <f t="shared" ref="M165:Q165" si="871">SUM(M162:M164)</f>
        <v>27</v>
      </c>
      <c r="N165" s="22">
        <f t="shared" si="871"/>
        <v>67</v>
      </c>
      <c r="O165" s="22">
        <f t="shared" si="871"/>
        <v>10</v>
      </c>
      <c r="P165" s="22">
        <f t="shared" si="871"/>
        <v>29</v>
      </c>
      <c r="Q165" s="22">
        <f t="shared" si="871"/>
        <v>39</v>
      </c>
      <c r="R165" s="22">
        <f t="shared" si="870"/>
        <v>130</v>
      </c>
      <c r="S165" s="22">
        <f t="shared" si="870"/>
        <v>245</v>
      </c>
      <c r="T165" s="22">
        <f t="shared" si="870"/>
        <v>39</v>
      </c>
      <c r="U165" s="22">
        <f t="shared" si="870"/>
        <v>101</v>
      </c>
      <c r="V165" s="22">
        <f t="shared" si="870"/>
        <v>140</v>
      </c>
      <c r="W165" s="22">
        <f t="shared" si="870"/>
        <v>29</v>
      </c>
      <c r="X165" s="22">
        <f t="shared" si="870"/>
        <v>61</v>
      </c>
      <c r="Y165" s="22">
        <f t="shared" si="870"/>
        <v>7</v>
      </c>
      <c r="Z165" s="22">
        <f t="shared" si="870"/>
        <v>31</v>
      </c>
      <c r="AA165" s="22">
        <f t="shared" si="870"/>
        <v>38</v>
      </c>
      <c r="AB165" s="22">
        <f t="shared" si="870"/>
        <v>16</v>
      </c>
      <c r="AC165" s="22">
        <f t="shared" si="870"/>
        <v>179</v>
      </c>
      <c r="AD165" s="22">
        <f t="shared" si="870"/>
        <v>4</v>
      </c>
      <c r="AE165" s="22">
        <f t="shared" si="870"/>
        <v>11</v>
      </c>
      <c r="AF165" s="22">
        <f t="shared" si="870"/>
        <v>15</v>
      </c>
      <c r="AG165" s="22">
        <f t="shared" ref="AG165:AK165" si="872">SUM(AG162:AG164)</f>
        <v>0</v>
      </c>
      <c r="AH165" s="22">
        <f t="shared" si="872"/>
        <v>0</v>
      </c>
      <c r="AI165" s="22">
        <f t="shared" si="872"/>
        <v>0</v>
      </c>
      <c r="AJ165" s="22">
        <f t="shared" si="872"/>
        <v>0</v>
      </c>
      <c r="AK165" s="22">
        <f t="shared" si="872"/>
        <v>0</v>
      </c>
      <c r="AL165" s="22">
        <f t="shared" si="870"/>
        <v>0</v>
      </c>
      <c r="AM165" s="22">
        <f t="shared" si="870"/>
        <v>0</v>
      </c>
      <c r="AN165" s="22">
        <f t="shared" si="870"/>
        <v>0</v>
      </c>
      <c r="AO165" s="22">
        <f t="shared" si="870"/>
        <v>0</v>
      </c>
      <c r="AP165" s="22">
        <f t="shared" si="870"/>
        <v>0</v>
      </c>
      <c r="AQ165" s="22">
        <f t="shared" ref="AQ165:AU165" si="873">SUM(AQ162:AQ164)</f>
        <v>0</v>
      </c>
      <c r="AR165" s="22">
        <f t="shared" si="873"/>
        <v>2</v>
      </c>
      <c r="AS165" s="22">
        <f t="shared" si="873"/>
        <v>0</v>
      </c>
      <c r="AT165" s="22">
        <f t="shared" si="873"/>
        <v>0</v>
      </c>
      <c r="AU165" s="22">
        <f t="shared" si="873"/>
        <v>0</v>
      </c>
      <c r="AV165" s="22">
        <f t="shared" ref="AV165:AZ165" si="874">SUM(AV162:AV164)</f>
        <v>0</v>
      </c>
      <c r="AW165" s="22">
        <f t="shared" si="874"/>
        <v>1</v>
      </c>
      <c r="AX165" s="22">
        <f t="shared" si="874"/>
        <v>0</v>
      </c>
      <c r="AY165" s="22">
        <f t="shared" si="874"/>
        <v>1</v>
      </c>
      <c r="AZ165" s="22">
        <f t="shared" si="874"/>
        <v>1</v>
      </c>
      <c r="BA165" s="22">
        <f t="shared" si="870"/>
        <v>0</v>
      </c>
      <c r="BB165" s="22">
        <f t="shared" si="870"/>
        <v>0</v>
      </c>
      <c r="BC165" s="22">
        <f t="shared" si="870"/>
        <v>0</v>
      </c>
      <c r="BD165" s="22">
        <f t="shared" si="870"/>
        <v>0</v>
      </c>
      <c r="BE165" s="22">
        <f t="shared" si="870"/>
        <v>0</v>
      </c>
      <c r="BF165" s="22">
        <f t="shared" si="845"/>
        <v>230</v>
      </c>
      <c r="BG165" s="22">
        <f t="shared" si="846"/>
        <v>647</v>
      </c>
      <c r="BH165" s="22">
        <f t="shared" si="847"/>
        <v>75</v>
      </c>
      <c r="BI165" s="22">
        <f t="shared" si="848"/>
        <v>219</v>
      </c>
      <c r="BJ165" s="22">
        <f t="shared" si="849"/>
        <v>294</v>
      </c>
      <c r="BK165" s="22">
        <f t="shared" ref="BK165" si="875">SUM(BK162:BK164)</f>
        <v>6</v>
      </c>
      <c r="BL165" s="22">
        <f t="shared" ref="BL165" si="876">SUM(BL162:BL164)</f>
        <v>0</v>
      </c>
      <c r="BM165" s="22">
        <f t="shared" ref="BM165" si="877">SUM(BM162:BM164)</f>
        <v>0</v>
      </c>
      <c r="BN165" s="22">
        <f t="shared" ref="BN165" si="878">SUM(BN162:BN164)</f>
        <v>0</v>
      </c>
      <c r="BO165" s="22">
        <f t="shared" ref="BO165" si="879">SUM(BO162:BO164)</f>
        <v>75</v>
      </c>
      <c r="BP165" s="22">
        <f t="shared" ref="BP165" si="880">SUM(BP162:BP164)</f>
        <v>219</v>
      </c>
      <c r="BQ165" s="22">
        <f t="shared" ref="BQ165:BS165" si="881">SUM(BQ162:BQ164)</f>
        <v>294</v>
      </c>
      <c r="BR165" s="22">
        <f t="shared" si="881"/>
        <v>0</v>
      </c>
      <c r="BS165" s="22">
        <f t="shared" si="881"/>
        <v>0</v>
      </c>
      <c r="BT165" s="22">
        <f t="shared" ref="BT165" si="882">SUM(BT162:BT164)</f>
        <v>0</v>
      </c>
    </row>
    <row r="166" spans="1:72" ht="23.25" customHeight="1" x14ac:dyDescent="0.3">
      <c r="A166" s="4"/>
      <c r="B166" s="5" t="s">
        <v>115</v>
      </c>
      <c r="C166" s="125"/>
      <c r="D166" s="85"/>
      <c r="E166" s="85"/>
      <c r="F166" s="85"/>
      <c r="G166" s="28"/>
      <c r="H166" s="28"/>
      <c r="I166" s="28"/>
      <c r="J166" s="20"/>
      <c r="K166" s="20"/>
      <c r="L166" s="20"/>
      <c r="M166" s="20"/>
      <c r="N166" s="20"/>
      <c r="O166" s="20"/>
      <c r="P166" s="20"/>
      <c r="Q166" s="20"/>
      <c r="R166" s="115"/>
      <c r="S166" s="115"/>
      <c r="T166" s="57"/>
      <c r="U166" s="57"/>
      <c r="V166" s="20"/>
      <c r="W166" s="20"/>
      <c r="X166" s="20"/>
      <c r="Y166" s="20"/>
      <c r="Z166" s="20"/>
      <c r="AA166" s="20"/>
      <c r="AB166" s="20"/>
      <c r="AC166" s="20"/>
      <c r="AD166" s="20"/>
      <c r="AE166" s="20"/>
      <c r="AF166" s="20"/>
      <c r="AG166" s="115"/>
      <c r="AH166" s="115"/>
      <c r="AI166" s="115"/>
      <c r="AJ166" s="115"/>
      <c r="AK166" s="20"/>
      <c r="AL166" s="115"/>
      <c r="AM166" s="115"/>
      <c r="AN166" s="115"/>
      <c r="AO166" s="115"/>
      <c r="AP166" s="20"/>
      <c r="AQ166" s="20"/>
      <c r="AR166" s="20"/>
      <c r="AS166" s="20"/>
      <c r="AT166" s="20"/>
      <c r="AU166" s="20"/>
      <c r="AV166" s="20"/>
      <c r="AW166" s="20"/>
      <c r="AX166" s="20"/>
      <c r="AY166" s="20"/>
      <c r="AZ166" s="20"/>
      <c r="BA166" s="20"/>
      <c r="BB166" s="20"/>
      <c r="BC166" s="20"/>
      <c r="BD166" s="20"/>
      <c r="BE166" s="20"/>
      <c r="BF166" s="20"/>
      <c r="BG166" s="20"/>
      <c r="BH166" s="20"/>
      <c r="BI166" s="20"/>
      <c r="BJ166" s="20"/>
      <c r="BK166" s="114"/>
      <c r="BL166" s="20"/>
      <c r="BM166" s="20"/>
      <c r="BN166" s="20"/>
      <c r="BO166" s="20"/>
      <c r="BP166" s="20"/>
      <c r="BQ166" s="20"/>
      <c r="BR166" s="20"/>
      <c r="BS166" s="20"/>
      <c r="BT166" s="20"/>
    </row>
    <row r="167" spans="1:72" ht="23.25" customHeight="1" x14ac:dyDescent="0.3">
      <c r="A167" s="11"/>
      <c r="B167" s="19" t="s">
        <v>112</v>
      </c>
      <c r="C167" s="20">
        <v>15</v>
      </c>
      <c r="D167" s="20">
        <v>34</v>
      </c>
      <c r="E167" s="20">
        <v>8</v>
      </c>
      <c r="F167" s="20">
        <f>22+1</f>
        <v>23</v>
      </c>
      <c r="G167" s="20">
        <f>E167+F167</f>
        <v>31</v>
      </c>
      <c r="H167" s="20">
        <v>0</v>
      </c>
      <c r="I167" s="124">
        <v>0</v>
      </c>
      <c r="J167" s="20">
        <v>0</v>
      </c>
      <c r="K167" s="20">
        <v>0</v>
      </c>
      <c r="L167" s="20">
        <f>SUM(J167:K167)</f>
        <v>0</v>
      </c>
      <c r="M167" s="20">
        <v>5</v>
      </c>
      <c r="N167" s="20">
        <v>16</v>
      </c>
      <c r="O167" s="20">
        <v>4</v>
      </c>
      <c r="P167" s="20">
        <v>11</v>
      </c>
      <c r="Q167" s="20">
        <f>O167+P167</f>
        <v>15</v>
      </c>
      <c r="R167" s="20">
        <v>0</v>
      </c>
      <c r="S167" s="20">
        <v>0</v>
      </c>
      <c r="T167" s="20">
        <v>0</v>
      </c>
      <c r="U167" s="20">
        <v>0</v>
      </c>
      <c r="V167" s="20">
        <f>T167+U167</f>
        <v>0</v>
      </c>
      <c r="W167" s="20">
        <v>0</v>
      </c>
      <c r="X167" s="20">
        <v>0</v>
      </c>
      <c r="Y167" s="20">
        <v>0</v>
      </c>
      <c r="Z167" s="20">
        <v>0</v>
      </c>
      <c r="AA167" s="20">
        <f>Y167+Z167</f>
        <v>0</v>
      </c>
      <c r="AB167" s="20">
        <v>0</v>
      </c>
      <c r="AC167" s="20">
        <v>0</v>
      </c>
      <c r="AD167" s="20">
        <v>0</v>
      </c>
      <c r="AE167" s="20">
        <v>0</v>
      </c>
      <c r="AF167" s="20">
        <f>AD167+AE167</f>
        <v>0</v>
      </c>
      <c r="AG167" s="20">
        <v>0</v>
      </c>
      <c r="AH167" s="20">
        <v>0</v>
      </c>
      <c r="AI167" s="20">
        <v>0</v>
      </c>
      <c r="AJ167" s="20">
        <v>0</v>
      </c>
      <c r="AK167" s="20">
        <f>AI167+AJ167</f>
        <v>0</v>
      </c>
      <c r="AL167" s="20">
        <v>0</v>
      </c>
      <c r="AM167" s="20">
        <v>0</v>
      </c>
      <c r="AN167" s="20">
        <v>0</v>
      </c>
      <c r="AO167" s="20">
        <v>0</v>
      </c>
      <c r="AP167" s="20">
        <f>AN167+AO167</f>
        <v>0</v>
      </c>
      <c r="AQ167" s="20">
        <v>0</v>
      </c>
      <c r="AR167" s="20">
        <v>0</v>
      </c>
      <c r="AS167" s="20">
        <v>0</v>
      </c>
      <c r="AT167" s="20">
        <v>0</v>
      </c>
      <c r="AU167" s="20">
        <f>AS167+AT167</f>
        <v>0</v>
      </c>
      <c r="AV167" s="20">
        <v>0</v>
      </c>
      <c r="AW167" s="20">
        <v>0</v>
      </c>
      <c r="AX167" s="20">
        <v>0</v>
      </c>
      <c r="AY167" s="20">
        <v>0</v>
      </c>
      <c r="AZ167" s="20">
        <f>AX167+AY167</f>
        <v>0</v>
      </c>
      <c r="BA167" s="20">
        <v>0</v>
      </c>
      <c r="BB167" s="20">
        <v>0</v>
      </c>
      <c r="BC167" s="20">
        <v>0</v>
      </c>
      <c r="BD167" s="20">
        <v>0</v>
      </c>
      <c r="BE167" s="20">
        <f>BC167+BD167</f>
        <v>0</v>
      </c>
      <c r="BF167" s="22">
        <f t="shared" ref="BF167:BF170" si="883">C167+M167+R167+W167+AB167+AG167+AL167+AQ167+AV167+BA167+H167</f>
        <v>20</v>
      </c>
      <c r="BG167" s="22">
        <f t="shared" ref="BG167:BG170" si="884">D167+N167+S167+X167+AC167+AH167+AM167+AR167+AW167+BB167+I167</f>
        <v>50</v>
      </c>
      <c r="BH167" s="22">
        <f t="shared" ref="BH167:BH170" si="885">E167+O167+T167+Y167+AD167+AI167+AN167+AS167+AX167+BC167+J167</f>
        <v>12</v>
      </c>
      <c r="BI167" s="22">
        <f t="shared" ref="BI167:BI170" si="886">F167+P167+U167+Z167+AE167+AJ167+AO167+AT167+AY167+BD167+K167</f>
        <v>34</v>
      </c>
      <c r="BJ167" s="22">
        <f t="shared" ref="BJ167:BJ170" si="887">G167+Q167+V167+AA167+AF167+AK167+AP167+AU167+AZ167+BE167+L167</f>
        <v>46</v>
      </c>
      <c r="BK167" s="23">
        <v>2</v>
      </c>
      <c r="BL167" s="22" t="str">
        <f t="shared" ref="BL167:BL169" si="888">IF(BK167=1,BH167,"0")</f>
        <v>0</v>
      </c>
      <c r="BM167" s="22" t="str">
        <f t="shared" ref="BM167:BM169" si="889">IF(BK167=1,BI167,"0")</f>
        <v>0</v>
      </c>
      <c r="BN167" s="22">
        <f t="shared" ref="BN167:BN169" si="890">BL167+BM167</f>
        <v>0</v>
      </c>
      <c r="BO167" s="22">
        <f t="shared" ref="BO167:BO169" si="891">IF(BK167=2,BH167,"0")</f>
        <v>12</v>
      </c>
      <c r="BP167" s="22">
        <f t="shared" ref="BP167:BP169" si="892">IF(BK167=2,BI167,"0")</f>
        <v>34</v>
      </c>
      <c r="BQ167" s="22">
        <f t="shared" ref="BQ167:BQ169" si="893">BO167+BP167</f>
        <v>46</v>
      </c>
      <c r="BR167" s="22" t="str">
        <f t="shared" ref="BR167:BR169" si="894">IF(BN167=2,BK167,"0")</f>
        <v>0</v>
      </c>
      <c r="BS167" s="22" t="str">
        <f t="shared" ref="BS167:BS169" si="895">IF(BN167=2,BL167,"0")</f>
        <v>0</v>
      </c>
      <c r="BT167" s="22">
        <f t="shared" ref="BT167:BT169" si="896">BR167+BS167</f>
        <v>0</v>
      </c>
    </row>
    <row r="168" spans="1:72" ht="23.25" customHeight="1" x14ac:dyDescent="0.3">
      <c r="A168" s="11"/>
      <c r="B168" s="19" t="s">
        <v>113</v>
      </c>
      <c r="C168" s="20">
        <v>15</v>
      </c>
      <c r="D168" s="20">
        <v>4</v>
      </c>
      <c r="E168" s="20">
        <v>1</v>
      </c>
      <c r="F168" s="20">
        <v>3</v>
      </c>
      <c r="G168" s="20">
        <f>E168+F168</f>
        <v>4</v>
      </c>
      <c r="H168" s="20">
        <v>0</v>
      </c>
      <c r="I168" s="124">
        <v>0</v>
      </c>
      <c r="J168" s="20">
        <v>0</v>
      </c>
      <c r="K168" s="20">
        <v>0</v>
      </c>
      <c r="L168" s="20">
        <f t="shared" ref="L168:L169" si="897">SUM(J168:K168)</f>
        <v>0</v>
      </c>
      <c r="M168" s="20">
        <v>5</v>
      </c>
      <c r="N168" s="20">
        <f>11+5</f>
        <v>16</v>
      </c>
      <c r="O168" s="20">
        <v>3</v>
      </c>
      <c r="P168" s="20">
        <v>9</v>
      </c>
      <c r="Q168" s="20">
        <f>O168+P168</f>
        <v>12</v>
      </c>
      <c r="R168" s="20">
        <v>0</v>
      </c>
      <c r="S168" s="20">
        <v>0</v>
      </c>
      <c r="T168" s="20">
        <v>0</v>
      </c>
      <c r="U168" s="20">
        <v>0</v>
      </c>
      <c r="V168" s="20">
        <f>T168+U168</f>
        <v>0</v>
      </c>
      <c r="W168" s="20">
        <v>0</v>
      </c>
      <c r="X168" s="20">
        <v>0</v>
      </c>
      <c r="Y168" s="20">
        <v>0</v>
      </c>
      <c r="Z168" s="20">
        <v>0</v>
      </c>
      <c r="AA168" s="20">
        <f>Y168+Z168</f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f>AD168+AE168</f>
        <v>0</v>
      </c>
      <c r="AG168" s="20">
        <v>0</v>
      </c>
      <c r="AH168" s="20">
        <v>0</v>
      </c>
      <c r="AI168" s="20">
        <v>0</v>
      </c>
      <c r="AJ168" s="20">
        <v>0</v>
      </c>
      <c r="AK168" s="20">
        <f>AI168+AJ168</f>
        <v>0</v>
      </c>
      <c r="AL168" s="20">
        <v>0</v>
      </c>
      <c r="AM168" s="20">
        <v>0</v>
      </c>
      <c r="AN168" s="20">
        <v>0</v>
      </c>
      <c r="AO168" s="20">
        <v>0</v>
      </c>
      <c r="AP168" s="20">
        <f>AN168+AO168</f>
        <v>0</v>
      </c>
      <c r="AQ168" s="20">
        <v>0</v>
      </c>
      <c r="AR168" s="20">
        <v>0</v>
      </c>
      <c r="AS168" s="20">
        <v>0</v>
      </c>
      <c r="AT168" s="20">
        <v>0</v>
      </c>
      <c r="AU168" s="20">
        <f>AS168+AT168</f>
        <v>0</v>
      </c>
      <c r="AV168" s="20">
        <v>0</v>
      </c>
      <c r="AW168" s="20">
        <v>0</v>
      </c>
      <c r="AX168" s="20">
        <v>0</v>
      </c>
      <c r="AY168" s="20">
        <v>0</v>
      </c>
      <c r="AZ168" s="20">
        <f>AX168+AY168</f>
        <v>0</v>
      </c>
      <c r="BA168" s="20">
        <v>0</v>
      </c>
      <c r="BB168" s="20">
        <v>0</v>
      </c>
      <c r="BC168" s="20">
        <v>0</v>
      </c>
      <c r="BD168" s="20">
        <v>0</v>
      </c>
      <c r="BE168" s="20">
        <f>BC168+BD168</f>
        <v>0</v>
      </c>
      <c r="BF168" s="22">
        <f t="shared" si="883"/>
        <v>20</v>
      </c>
      <c r="BG168" s="22">
        <f t="shared" si="884"/>
        <v>20</v>
      </c>
      <c r="BH168" s="22">
        <f t="shared" si="885"/>
        <v>4</v>
      </c>
      <c r="BI168" s="22">
        <f t="shared" si="886"/>
        <v>12</v>
      </c>
      <c r="BJ168" s="22">
        <f t="shared" si="887"/>
        <v>16</v>
      </c>
      <c r="BK168" s="23">
        <v>2</v>
      </c>
      <c r="BL168" s="22" t="str">
        <f t="shared" si="888"/>
        <v>0</v>
      </c>
      <c r="BM168" s="22" t="str">
        <f t="shared" si="889"/>
        <v>0</v>
      </c>
      <c r="BN168" s="22">
        <f t="shared" si="890"/>
        <v>0</v>
      </c>
      <c r="BO168" s="22">
        <f t="shared" si="891"/>
        <v>4</v>
      </c>
      <c r="BP168" s="22">
        <f t="shared" si="892"/>
        <v>12</v>
      </c>
      <c r="BQ168" s="22">
        <f t="shared" si="893"/>
        <v>16</v>
      </c>
      <c r="BR168" s="22" t="str">
        <f t="shared" si="894"/>
        <v>0</v>
      </c>
      <c r="BS168" s="22" t="str">
        <f t="shared" si="895"/>
        <v>0</v>
      </c>
      <c r="BT168" s="22">
        <f t="shared" si="896"/>
        <v>0</v>
      </c>
    </row>
    <row r="169" spans="1:72" ht="23.25" customHeight="1" x14ac:dyDescent="0.3">
      <c r="A169" s="18"/>
      <c r="B169" s="19" t="s">
        <v>114</v>
      </c>
      <c r="C169" s="20">
        <v>30</v>
      </c>
      <c r="D169" s="20">
        <v>72</v>
      </c>
      <c r="E169" s="20">
        <v>11</v>
      </c>
      <c r="F169" s="20">
        <f>32+1</f>
        <v>33</v>
      </c>
      <c r="G169" s="20">
        <f t="shared" ref="G169" si="898">E169+F169</f>
        <v>44</v>
      </c>
      <c r="H169" s="20">
        <v>0</v>
      </c>
      <c r="I169" s="124">
        <v>6</v>
      </c>
      <c r="J169" s="20">
        <v>2</v>
      </c>
      <c r="K169" s="20">
        <v>4</v>
      </c>
      <c r="L169" s="20">
        <f t="shared" si="897"/>
        <v>6</v>
      </c>
      <c r="M169" s="20">
        <v>20</v>
      </c>
      <c r="N169" s="20">
        <v>42</v>
      </c>
      <c r="O169" s="20">
        <v>7</v>
      </c>
      <c r="P169" s="20">
        <v>25</v>
      </c>
      <c r="Q169" s="20">
        <f t="shared" ref="Q169" si="899">O169+P169</f>
        <v>32</v>
      </c>
      <c r="R169" s="20">
        <v>0</v>
      </c>
      <c r="S169" s="20">
        <v>0</v>
      </c>
      <c r="T169" s="20">
        <v>0</v>
      </c>
      <c r="U169" s="20">
        <v>0</v>
      </c>
      <c r="V169" s="20">
        <f t="shared" ref="V169" si="900">T169+U169</f>
        <v>0</v>
      </c>
      <c r="W169" s="20">
        <v>0</v>
      </c>
      <c r="X169" s="20">
        <v>0</v>
      </c>
      <c r="Y169" s="20">
        <v>0</v>
      </c>
      <c r="Z169" s="20">
        <v>0</v>
      </c>
      <c r="AA169" s="20">
        <f t="shared" ref="AA169" si="901">Y169+Z169</f>
        <v>0</v>
      </c>
      <c r="AB169" s="20">
        <v>0</v>
      </c>
      <c r="AC169" s="20">
        <v>0</v>
      </c>
      <c r="AD169" s="20">
        <v>0</v>
      </c>
      <c r="AE169" s="20">
        <v>0</v>
      </c>
      <c r="AF169" s="20">
        <f t="shared" ref="AF169" si="902">AD169+AE169</f>
        <v>0</v>
      </c>
      <c r="AG169" s="20">
        <v>0</v>
      </c>
      <c r="AH169" s="20">
        <v>0</v>
      </c>
      <c r="AI169" s="20">
        <v>0</v>
      </c>
      <c r="AJ169" s="20">
        <v>0</v>
      </c>
      <c r="AK169" s="20">
        <f t="shared" ref="AK169" si="903">AI169+AJ169</f>
        <v>0</v>
      </c>
      <c r="AL169" s="20">
        <v>0</v>
      </c>
      <c r="AM169" s="20">
        <v>0</v>
      </c>
      <c r="AN169" s="20">
        <v>0</v>
      </c>
      <c r="AO169" s="20">
        <v>0</v>
      </c>
      <c r="AP169" s="20">
        <f t="shared" ref="AP169" si="904">AN169+AO169</f>
        <v>0</v>
      </c>
      <c r="AQ169" s="20">
        <v>0</v>
      </c>
      <c r="AR169" s="20">
        <v>0</v>
      </c>
      <c r="AS169" s="20">
        <v>0</v>
      </c>
      <c r="AT169" s="20">
        <v>0</v>
      </c>
      <c r="AU169" s="20">
        <f t="shared" ref="AU169" si="905">AS169+AT169</f>
        <v>0</v>
      </c>
      <c r="AV169" s="20">
        <v>0</v>
      </c>
      <c r="AW169" s="20">
        <v>0</v>
      </c>
      <c r="AX169" s="20">
        <v>0</v>
      </c>
      <c r="AY169" s="20">
        <v>0</v>
      </c>
      <c r="AZ169" s="20">
        <f t="shared" ref="AZ169" si="906">AX169+AY169</f>
        <v>0</v>
      </c>
      <c r="BA169" s="20">
        <v>0</v>
      </c>
      <c r="BB169" s="20">
        <v>0</v>
      </c>
      <c r="BC169" s="20">
        <v>0</v>
      </c>
      <c r="BD169" s="20">
        <v>0</v>
      </c>
      <c r="BE169" s="20">
        <f t="shared" ref="BE169" si="907">BC169+BD169</f>
        <v>0</v>
      </c>
      <c r="BF169" s="22">
        <f t="shared" si="883"/>
        <v>50</v>
      </c>
      <c r="BG169" s="22">
        <f t="shared" si="884"/>
        <v>120</v>
      </c>
      <c r="BH169" s="22">
        <f t="shared" si="885"/>
        <v>20</v>
      </c>
      <c r="BI169" s="22">
        <f t="shared" si="886"/>
        <v>62</v>
      </c>
      <c r="BJ169" s="22">
        <f t="shared" si="887"/>
        <v>82</v>
      </c>
      <c r="BK169" s="23">
        <v>2</v>
      </c>
      <c r="BL169" s="22" t="str">
        <f t="shared" si="888"/>
        <v>0</v>
      </c>
      <c r="BM169" s="22" t="str">
        <f t="shared" si="889"/>
        <v>0</v>
      </c>
      <c r="BN169" s="22">
        <f t="shared" si="890"/>
        <v>0</v>
      </c>
      <c r="BO169" s="22">
        <f t="shared" si="891"/>
        <v>20</v>
      </c>
      <c r="BP169" s="22">
        <f t="shared" si="892"/>
        <v>62</v>
      </c>
      <c r="BQ169" s="22">
        <f t="shared" si="893"/>
        <v>82</v>
      </c>
      <c r="BR169" s="22" t="str">
        <f t="shared" si="894"/>
        <v>0</v>
      </c>
      <c r="BS169" s="22" t="str">
        <f t="shared" si="895"/>
        <v>0</v>
      </c>
      <c r="BT169" s="22">
        <f t="shared" si="896"/>
        <v>0</v>
      </c>
    </row>
    <row r="170" spans="1:72" s="2" customFormat="1" ht="23.25" customHeight="1" x14ac:dyDescent="0.3">
      <c r="A170" s="4"/>
      <c r="B170" s="21" t="s">
        <v>34</v>
      </c>
      <c r="C170" s="32">
        <f>SUM(C167:C169)</f>
        <v>60</v>
      </c>
      <c r="D170" s="32">
        <f t="shared" ref="D170:BQ170" si="908">SUM(D167:D169)</f>
        <v>110</v>
      </c>
      <c r="E170" s="32">
        <f t="shared" si="908"/>
        <v>20</v>
      </c>
      <c r="F170" s="32">
        <f t="shared" si="908"/>
        <v>59</v>
      </c>
      <c r="G170" s="32">
        <f t="shared" si="908"/>
        <v>79</v>
      </c>
      <c r="H170" s="32">
        <f>SUM(H167:H169)</f>
        <v>0</v>
      </c>
      <c r="I170" s="32">
        <f t="shared" ref="I170:L170" si="909">SUM(I167:I169)</f>
        <v>6</v>
      </c>
      <c r="J170" s="22">
        <f t="shared" si="909"/>
        <v>2</v>
      </c>
      <c r="K170" s="22">
        <f t="shared" si="909"/>
        <v>4</v>
      </c>
      <c r="L170" s="22">
        <f t="shared" si="909"/>
        <v>6</v>
      </c>
      <c r="M170" s="22">
        <f t="shared" ref="M170:Q170" si="910">SUM(M167:M169)</f>
        <v>30</v>
      </c>
      <c r="N170" s="22">
        <f t="shared" si="910"/>
        <v>74</v>
      </c>
      <c r="O170" s="22">
        <f t="shared" si="910"/>
        <v>14</v>
      </c>
      <c r="P170" s="22">
        <f t="shared" si="910"/>
        <v>45</v>
      </c>
      <c r="Q170" s="22">
        <f t="shared" si="910"/>
        <v>59</v>
      </c>
      <c r="R170" s="22">
        <f t="shared" si="908"/>
        <v>0</v>
      </c>
      <c r="S170" s="22">
        <f t="shared" si="908"/>
        <v>0</v>
      </c>
      <c r="T170" s="22">
        <f t="shared" si="908"/>
        <v>0</v>
      </c>
      <c r="U170" s="22">
        <f t="shared" si="908"/>
        <v>0</v>
      </c>
      <c r="V170" s="22">
        <f t="shared" si="908"/>
        <v>0</v>
      </c>
      <c r="W170" s="22">
        <f t="shared" si="908"/>
        <v>0</v>
      </c>
      <c r="X170" s="22">
        <f t="shared" si="908"/>
        <v>0</v>
      </c>
      <c r="Y170" s="22">
        <f t="shared" si="908"/>
        <v>0</v>
      </c>
      <c r="Z170" s="22">
        <f t="shared" si="908"/>
        <v>0</v>
      </c>
      <c r="AA170" s="22">
        <f t="shared" si="908"/>
        <v>0</v>
      </c>
      <c r="AB170" s="22">
        <f t="shared" si="908"/>
        <v>0</v>
      </c>
      <c r="AC170" s="22">
        <f t="shared" si="908"/>
        <v>0</v>
      </c>
      <c r="AD170" s="22">
        <f t="shared" si="908"/>
        <v>0</v>
      </c>
      <c r="AE170" s="22">
        <f t="shared" si="908"/>
        <v>0</v>
      </c>
      <c r="AF170" s="22">
        <f t="shared" si="908"/>
        <v>0</v>
      </c>
      <c r="AG170" s="22">
        <f t="shared" ref="AG170:AK170" si="911">SUM(AG167:AG169)</f>
        <v>0</v>
      </c>
      <c r="AH170" s="22">
        <f t="shared" si="911"/>
        <v>0</v>
      </c>
      <c r="AI170" s="22">
        <f t="shared" si="911"/>
        <v>0</v>
      </c>
      <c r="AJ170" s="22">
        <f t="shared" si="911"/>
        <v>0</v>
      </c>
      <c r="AK170" s="22">
        <f t="shared" si="911"/>
        <v>0</v>
      </c>
      <c r="AL170" s="22">
        <f t="shared" si="908"/>
        <v>0</v>
      </c>
      <c r="AM170" s="22">
        <f t="shared" si="908"/>
        <v>0</v>
      </c>
      <c r="AN170" s="22">
        <f t="shared" si="908"/>
        <v>0</v>
      </c>
      <c r="AO170" s="22">
        <f t="shared" si="908"/>
        <v>0</v>
      </c>
      <c r="AP170" s="22">
        <f t="shared" si="908"/>
        <v>0</v>
      </c>
      <c r="AQ170" s="22">
        <f t="shared" ref="AQ170:AU170" si="912">SUM(AQ167:AQ169)</f>
        <v>0</v>
      </c>
      <c r="AR170" s="22">
        <f t="shared" si="912"/>
        <v>0</v>
      </c>
      <c r="AS170" s="22">
        <f t="shared" si="912"/>
        <v>0</v>
      </c>
      <c r="AT170" s="22">
        <f t="shared" si="912"/>
        <v>0</v>
      </c>
      <c r="AU170" s="22">
        <f t="shared" si="912"/>
        <v>0</v>
      </c>
      <c r="AV170" s="22">
        <f t="shared" ref="AV170:AZ170" si="913">SUM(AV167:AV169)</f>
        <v>0</v>
      </c>
      <c r="AW170" s="22">
        <f t="shared" si="913"/>
        <v>0</v>
      </c>
      <c r="AX170" s="22">
        <f t="shared" si="913"/>
        <v>0</v>
      </c>
      <c r="AY170" s="22">
        <f t="shared" si="913"/>
        <v>0</v>
      </c>
      <c r="AZ170" s="22">
        <f t="shared" si="913"/>
        <v>0</v>
      </c>
      <c r="BA170" s="22">
        <f t="shared" si="908"/>
        <v>0</v>
      </c>
      <c r="BB170" s="22">
        <f t="shared" si="908"/>
        <v>0</v>
      </c>
      <c r="BC170" s="22">
        <f t="shared" si="908"/>
        <v>0</v>
      </c>
      <c r="BD170" s="22">
        <f t="shared" si="908"/>
        <v>0</v>
      </c>
      <c r="BE170" s="22">
        <f t="shared" si="908"/>
        <v>0</v>
      </c>
      <c r="BF170" s="22">
        <f t="shared" si="883"/>
        <v>90</v>
      </c>
      <c r="BG170" s="22">
        <f t="shared" si="884"/>
        <v>190</v>
      </c>
      <c r="BH170" s="22">
        <f t="shared" si="885"/>
        <v>36</v>
      </c>
      <c r="BI170" s="22">
        <f t="shared" si="886"/>
        <v>108</v>
      </c>
      <c r="BJ170" s="22">
        <f t="shared" si="887"/>
        <v>144</v>
      </c>
      <c r="BK170" s="22">
        <f t="shared" si="908"/>
        <v>6</v>
      </c>
      <c r="BL170" s="22">
        <f t="shared" si="908"/>
        <v>0</v>
      </c>
      <c r="BM170" s="22">
        <f t="shared" si="908"/>
        <v>0</v>
      </c>
      <c r="BN170" s="22">
        <f t="shared" si="908"/>
        <v>0</v>
      </c>
      <c r="BO170" s="22">
        <f t="shared" si="908"/>
        <v>36</v>
      </c>
      <c r="BP170" s="22">
        <f t="shared" si="908"/>
        <v>108</v>
      </c>
      <c r="BQ170" s="22">
        <f t="shared" si="908"/>
        <v>144</v>
      </c>
      <c r="BR170" s="22">
        <f t="shared" ref="BR170:BT170" si="914">SUM(BR167:BR169)</f>
        <v>0</v>
      </c>
      <c r="BS170" s="22">
        <f t="shared" si="914"/>
        <v>0</v>
      </c>
      <c r="BT170" s="22">
        <f t="shared" si="914"/>
        <v>0</v>
      </c>
    </row>
    <row r="171" spans="1:72" ht="23.25" customHeight="1" x14ac:dyDescent="0.3">
      <c r="A171" s="18"/>
      <c r="B171" s="5" t="s">
        <v>116</v>
      </c>
      <c r="C171" s="125"/>
      <c r="D171" s="85"/>
      <c r="E171" s="85"/>
      <c r="F171" s="85"/>
      <c r="G171" s="28"/>
      <c r="H171" s="28"/>
      <c r="I171" s="28"/>
      <c r="J171" s="20"/>
      <c r="K171" s="20"/>
      <c r="L171" s="20"/>
      <c r="M171" s="20"/>
      <c r="N171" s="20"/>
      <c r="O171" s="20"/>
      <c r="P171" s="20"/>
      <c r="Q171" s="20"/>
      <c r="R171" s="115"/>
      <c r="S171" s="115"/>
      <c r="T171" s="57"/>
      <c r="U171" s="57"/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115"/>
      <c r="AH171" s="115"/>
      <c r="AI171" s="115"/>
      <c r="AJ171" s="115"/>
      <c r="AK171" s="20"/>
      <c r="AL171" s="115"/>
      <c r="AM171" s="115"/>
      <c r="AN171" s="115"/>
      <c r="AO171" s="115"/>
      <c r="AP171" s="20"/>
      <c r="AQ171" s="20"/>
      <c r="AR171" s="20"/>
      <c r="AS171" s="20"/>
      <c r="AT171" s="20"/>
      <c r="AU171" s="20"/>
      <c r="AV171" s="20"/>
      <c r="AW171" s="20"/>
      <c r="AX171" s="20"/>
      <c r="AY171" s="20"/>
      <c r="AZ171" s="20"/>
      <c r="BA171" s="20"/>
      <c r="BB171" s="20"/>
      <c r="BC171" s="20"/>
      <c r="BD171" s="20"/>
      <c r="BE171" s="20"/>
      <c r="BF171" s="22"/>
      <c r="BG171" s="22"/>
      <c r="BH171" s="22"/>
      <c r="BI171" s="22"/>
      <c r="BJ171" s="22"/>
      <c r="BK171" s="110"/>
      <c r="BL171" s="22"/>
      <c r="BM171" s="22"/>
      <c r="BN171" s="22"/>
      <c r="BO171" s="22"/>
      <c r="BP171" s="22"/>
      <c r="BQ171" s="22"/>
      <c r="BR171" s="22"/>
      <c r="BS171" s="22"/>
      <c r="BT171" s="22"/>
    </row>
    <row r="172" spans="1:72" s="2" customFormat="1" ht="23.25" customHeight="1" x14ac:dyDescent="0.3">
      <c r="A172" s="4"/>
      <c r="B172" s="34" t="s">
        <v>117</v>
      </c>
      <c r="C172" s="20">
        <v>0</v>
      </c>
      <c r="D172" s="20">
        <v>0</v>
      </c>
      <c r="E172" s="20">
        <v>0</v>
      </c>
      <c r="F172" s="20">
        <v>0</v>
      </c>
      <c r="G172" s="20">
        <f t="shared" ref="G172" si="915">E172+F172</f>
        <v>0</v>
      </c>
      <c r="H172" s="20">
        <v>0</v>
      </c>
      <c r="I172" s="124">
        <v>3</v>
      </c>
      <c r="J172" s="20">
        <v>0</v>
      </c>
      <c r="K172" s="20">
        <v>3</v>
      </c>
      <c r="L172" s="20">
        <f>SUM(J172:K172)</f>
        <v>3</v>
      </c>
      <c r="M172" s="20">
        <v>0</v>
      </c>
      <c r="N172" s="20">
        <v>0</v>
      </c>
      <c r="O172" s="20">
        <v>0</v>
      </c>
      <c r="P172" s="20">
        <v>0</v>
      </c>
      <c r="Q172" s="20">
        <f t="shared" ref="Q172" si="916">O172+P172</f>
        <v>0</v>
      </c>
      <c r="R172" s="20">
        <v>45</v>
      </c>
      <c r="S172" s="20">
        <v>60</v>
      </c>
      <c r="T172" s="20">
        <v>1</v>
      </c>
      <c r="U172" s="20">
        <v>34</v>
      </c>
      <c r="V172" s="20">
        <f t="shared" ref="V172" si="917">T172+U172</f>
        <v>35</v>
      </c>
      <c r="W172" s="20">
        <v>10</v>
      </c>
      <c r="X172" s="20">
        <v>34</v>
      </c>
      <c r="Y172" s="20">
        <v>0</v>
      </c>
      <c r="Z172" s="20">
        <v>13</v>
      </c>
      <c r="AA172" s="20">
        <f t="shared" ref="AA172" si="918">Y172+Z172</f>
        <v>13</v>
      </c>
      <c r="AB172" s="20">
        <v>5</v>
      </c>
      <c r="AC172" s="20">
        <v>85</v>
      </c>
      <c r="AD172" s="20">
        <v>0</v>
      </c>
      <c r="AE172" s="20">
        <v>5</v>
      </c>
      <c r="AF172" s="20">
        <f t="shared" ref="AF172" si="919">AD172+AE172</f>
        <v>5</v>
      </c>
      <c r="AG172" s="20">
        <v>0</v>
      </c>
      <c r="AH172" s="20">
        <v>14</v>
      </c>
      <c r="AI172" s="20">
        <v>0</v>
      </c>
      <c r="AJ172" s="20">
        <v>5</v>
      </c>
      <c r="AK172" s="20">
        <f t="shared" ref="AK172" si="920">AI172+AJ172</f>
        <v>5</v>
      </c>
      <c r="AL172" s="20">
        <v>0</v>
      </c>
      <c r="AM172" s="20">
        <v>0</v>
      </c>
      <c r="AN172" s="20">
        <v>0</v>
      </c>
      <c r="AO172" s="20">
        <v>0</v>
      </c>
      <c r="AP172" s="20">
        <f t="shared" ref="AP172" si="921">AN172+AO172</f>
        <v>0</v>
      </c>
      <c r="AQ172" s="20">
        <v>0</v>
      </c>
      <c r="AR172" s="20">
        <v>0</v>
      </c>
      <c r="AS172" s="20">
        <v>0</v>
      </c>
      <c r="AT172" s="20">
        <v>0</v>
      </c>
      <c r="AU172" s="20">
        <f t="shared" ref="AU172" si="922">AS172+AT172</f>
        <v>0</v>
      </c>
      <c r="AV172" s="20">
        <v>0</v>
      </c>
      <c r="AW172" s="20">
        <v>0</v>
      </c>
      <c r="AX172" s="20">
        <v>0</v>
      </c>
      <c r="AY172" s="20">
        <v>0</v>
      </c>
      <c r="AZ172" s="20">
        <f t="shared" ref="AZ172" si="923">AX172+AY172</f>
        <v>0</v>
      </c>
      <c r="BA172" s="20">
        <v>0</v>
      </c>
      <c r="BB172" s="20">
        <v>0</v>
      </c>
      <c r="BC172" s="20">
        <v>0</v>
      </c>
      <c r="BD172" s="20">
        <v>0</v>
      </c>
      <c r="BE172" s="20">
        <f t="shared" ref="BE172" si="924">BC172+BD172</f>
        <v>0</v>
      </c>
      <c r="BF172" s="22">
        <f t="shared" ref="BF172:BF175" si="925">C172+M172+R172+W172+AB172+AG172+AL172+AQ172+AV172+BA172+H172</f>
        <v>60</v>
      </c>
      <c r="BG172" s="22">
        <f t="shared" ref="BG172:BG175" si="926">D172+N172+S172+X172+AC172+AH172+AM172+AR172+AW172+BB172+I172</f>
        <v>196</v>
      </c>
      <c r="BH172" s="22">
        <f t="shared" ref="BH172:BH175" si="927">E172+O172+T172+Y172+AD172+AI172+AN172+AS172+AX172+BC172+J172</f>
        <v>1</v>
      </c>
      <c r="BI172" s="22">
        <f t="shared" ref="BI172:BI175" si="928">F172+P172+U172+Z172+AE172+AJ172+AO172+AT172+AY172+BD172+K172</f>
        <v>60</v>
      </c>
      <c r="BJ172" s="22">
        <f t="shared" ref="BJ172:BJ175" si="929">G172+Q172+V172+AA172+AF172+AK172+AP172+AU172+AZ172+BE172+L172</f>
        <v>61</v>
      </c>
      <c r="BK172" s="23">
        <v>1</v>
      </c>
      <c r="BL172" s="22">
        <f>IF(BK172=1,BH172,"0")</f>
        <v>1</v>
      </c>
      <c r="BM172" s="22">
        <f>IF(BK172=1,BI172,"0")</f>
        <v>60</v>
      </c>
      <c r="BN172" s="22">
        <f>BL172+BM172</f>
        <v>61</v>
      </c>
      <c r="BO172" s="22" t="str">
        <f>IF(BK172=2,BH172,"0")</f>
        <v>0</v>
      </c>
      <c r="BP172" s="22" t="str">
        <f>IF(BK172=2,BI172,"0")</f>
        <v>0</v>
      </c>
      <c r="BQ172" s="22">
        <f>BO172+BP172</f>
        <v>0</v>
      </c>
      <c r="BR172" s="22" t="str">
        <f>IF(BN172=2,BK172,"0")</f>
        <v>0</v>
      </c>
      <c r="BS172" s="22" t="str">
        <f>IF(BN172=2,BL172,"0")</f>
        <v>0</v>
      </c>
      <c r="BT172" s="22">
        <f>BR172+BS172</f>
        <v>0</v>
      </c>
    </row>
    <row r="173" spans="1:72" s="2" customFormat="1" ht="23.25" customHeight="1" x14ac:dyDescent="0.3">
      <c r="A173" s="4"/>
      <c r="B173" s="21" t="s">
        <v>34</v>
      </c>
      <c r="C173" s="22">
        <f>SUM(C172)</f>
        <v>0</v>
      </c>
      <c r="D173" s="22">
        <f>SUM(D172)</f>
        <v>0</v>
      </c>
      <c r="E173" s="22">
        <f t="shared" ref="E173:BQ173" si="930">SUM(E172)</f>
        <v>0</v>
      </c>
      <c r="F173" s="22">
        <f t="shared" si="930"/>
        <v>0</v>
      </c>
      <c r="G173" s="22">
        <f t="shared" si="930"/>
        <v>0</v>
      </c>
      <c r="H173" s="22">
        <f>H172</f>
        <v>0</v>
      </c>
      <c r="I173" s="32">
        <f t="shared" ref="I173:L173" si="931">I172</f>
        <v>3</v>
      </c>
      <c r="J173" s="22">
        <f>J172</f>
        <v>0</v>
      </c>
      <c r="K173" s="22">
        <f t="shared" si="931"/>
        <v>3</v>
      </c>
      <c r="L173" s="22">
        <f t="shared" si="931"/>
        <v>3</v>
      </c>
      <c r="M173" s="22">
        <f t="shared" si="930"/>
        <v>0</v>
      </c>
      <c r="N173" s="22">
        <f t="shared" si="930"/>
        <v>0</v>
      </c>
      <c r="O173" s="22">
        <f t="shared" si="930"/>
        <v>0</v>
      </c>
      <c r="P173" s="22">
        <f t="shared" si="930"/>
        <v>0</v>
      </c>
      <c r="Q173" s="22">
        <f t="shared" si="930"/>
        <v>0</v>
      </c>
      <c r="R173" s="22">
        <f t="shared" si="930"/>
        <v>45</v>
      </c>
      <c r="S173" s="22">
        <f t="shared" ref="S173" si="932">SUM(S172)</f>
        <v>60</v>
      </c>
      <c r="T173" s="22">
        <f t="shared" si="930"/>
        <v>1</v>
      </c>
      <c r="U173" s="22">
        <f t="shared" si="930"/>
        <v>34</v>
      </c>
      <c r="V173" s="22">
        <f t="shared" si="930"/>
        <v>35</v>
      </c>
      <c r="W173" s="22">
        <f t="shared" ref="W173:AK173" si="933">SUM(W172)</f>
        <v>10</v>
      </c>
      <c r="X173" s="22">
        <f t="shared" ref="X173" si="934">SUM(X172)</f>
        <v>34</v>
      </c>
      <c r="Y173" s="22">
        <f t="shared" si="933"/>
        <v>0</v>
      </c>
      <c r="Z173" s="22">
        <f t="shared" si="933"/>
        <v>13</v>
      </c>
      <c r="AA173" s="22">
        <f t="shared" si="933"/>
        <v>13</v>
      </c>
      <c r="AB173" s="22">
        <f t="shared" si="933"/>
        <v>5</v>
      </c>
      <c r="AC173" s="22">
        <f t="shared" ref="AC173" si="935">SUM(AC172)</f>
        <v>85</v>
      </c>
      <c r="AD173" s="22">
        <f t="shared" si="933"/>
        <v>0</v>
      </c>
      <c r="AE173" s="22">
        <f t="shared" si="933"/>
        <v>5</v>
      </c>
      <c r="AF173" s="22">
        <f t="shared" si="933"/>
        <v>5</v>
      </c>
      <c r="AG173" s="22">
        <f t="shared" si="933"/>
        <v>0</v>
      </c>
      <c r="AH173" s="22">
        <f t="shared" si="933"/>
        <v>14</v>
      </c>
      <c r="AI173" s="22">
        <f t="shared" si="933"/>
        <v>0</v>
      </c>
      <c r="AJ173" s="22">
        <f t="shared" si="933"/>
        <v>5</v>
      </c>
      <c r="AK173" s="22">
        <f t="shared" si="933"/>
        <v>5</v>
      </c>
      <c r="AL173" s="22">
        <f t="shared" si="930"/>
        <v>0</v>
      </c>
      <c r="AM173" s="22">
        <f t="shared" ref="AM173" si="936">SUM(AM172)</f>
        <v>0</v>
      </c>
      <c r="AN173" s="22">
        <f t="shared" si="930"/>
        <v>0</v>
      </c>
      <c r="AO173" s="22">
        <f t="shared" si="930"/>
        <v>0</v>
      </c>
      <c r="AP173" s="22">
        <f t="shared" si="930"/>
        <v>0</v>
      </c>
      <c r="AQ173" s="22">
        <f t="shared" si="930"/>
        <v>0</v>
      </c>
      <c r="AR173" s="22">
        <f t="shared" si="930"/>
        <v>0</v>
      </c>
      <c r="AS173" s="22">
        <f t="shared" si="930"/>
        <v>0</v>
      </c>
      <c r="AT173" s="22">
        <f t="shared" si="930"/>
        <v>0</v>
      </c>
      <c r="AU173" s="22">
        <f t="shared" si="930"/>
        <v>0</v>
      </c>
      <c r="AV173" s="22">
        <f t="shared" si="930"/>
        <v>0</v>
      </c>
      <c r="AW173" s="22">
        <f t="shared" si="930"/>
        <v>0</v>
      </c>
      <c r="AX173" s="22">
        <f t="shared" si="930"/>
        <v>0</v>
      </c>
      <c r="AY173" s="22">
        <f t="shared" si="930"/>
        <v>0</v>
      </c>
      <c r="AZ173" s="22">
        <f t="shared" si="930"/>
        <v>0</v>
      </c>
      <c r="BA173" s="22">
        <f t="shared" ref="BA173:BE173" si="937">SUM(BA172)</f>
        <v>0</v>
      </c>
      <c r="BB173" s="22">
        <f t="shared" si="937"/>
        <v>0</v>
      </c>
      <c r="BC173" s="22">
        <f t="shared" si="937"/>
        <v>0</v>
      </c>
      <c r="BD173" s="22">
        <f t="shared" si="937"/>
        <v>0</v>
      </c>
      <c r="BE173" s="22">
        <f t="shared" si="937"/>
        <v>0</v>
      </c>
      <c r="BF173" s="22">
        <f t="shared" si="925"/>
        <v>60</v>
      </c>
      <c r="BG173" s="22">
        <f t="shared" si="926"/>
        <v>196</v>
      </c>
      <c r="BH173" s="22">
        <f t="shared" si="927"/>
        <v>1</v>
      </c>
      <c r="BI173" s="22">
        <f t="shared" si="928"/>
        <v>60</v>
      </c>
      <c r="BJ173" s="22">
        <f t="shared" si="929"/>
        <v>61</v>
      </c>
      <c r="BK173" s="23">
        <f t="shared" si="930"/>
        <v>1</v>
      </c>
      <c r="BL173" s="22">
        <f t="shared" si="930"/>
        <v>1</v>
      </c>
      <c r="BM173" s="22">
        <f t="shared" si="930"/>
        <v>60</v>
      </c>
      <c r="BN173" s="22">
        <f t="shared" si="930"/>
        <v>61</v>
      </c>
      <c r="BO173" s="22">
        <f t="shared" si="930"/>
        <v>0</v>
      </c>
      <c r="BP173" s="22">
        <f t="shared" si="930"/>
        <v>0</v>
      </c>
      <c r="BQ173" s="22">
        <f t="shared" si="930"/>
        <v>0</v>
      </c>
      <c r="BR173" s="22">
        <f t="shared" ref="BR173:BT173" si="938">SUM(BR172)</f>
        <v>0</v>
      </c>
      <c r="BS173" s="22">
        <f t="shared" si="938"/>
        <v>0</v>
      </c>
      <c r="BT173" s="22">
        <f t="shared" si="938"/>
        <v>0</v>
      </c>
    </row>
    <row r="174" spans="1:72" s="2" customFormat="1" ht="23.25" customHeight="1" x14ac:dyDescent="0.3">
      <c r="A174" s="4"/>
      <c r="B174" s="21" t="s">
        <v>36</v>
      </c>
      <c r="C174" s="22">
        <f t="shared" ref="C174:AM174" si="939">C165+C170+C173</f>
        <v>88</v>
      </c>
      <c r="D174" s="22">
        <f t="shared" si="939"/>
        <v>168</v>
      </c>
      <c r="E174" s="22">
        <f t="shared" si="939"/>
        <v>31</v>
      </c>
      <c r="F174" s="22">
        <f t="shared" si="939"/>
        <v>81</v>
      </c>
      <c r="G174" s="22">
        <f t="shared" si="939"/>
        <v>112</v>
      </c>
      <c r="H174" s="22">
        <f t="shared" ref="H174:L174" si="940">H165+H170+H173</f>
        <v>0</v>
      </c>
      <c r="I174" s="32">
        <f t="shared" si="940"/>
        <v>43</v>
      </c>
      <c r="J174" s="22">
        <f t="shared" si="940"/>
        <v>6</v>
      </c>
      <c r="K174" s="22">
        <f t="shared" si="940"/>
        <v>31</v>
      </c>
      <c r="L174" s="22">
        <f t="shared" si="940"/>
        <v>37</v>
      </c>
      <c r="M174" s="22">
        <f t="shared" ref="M174:Q174" si="941">M165+M170+M173</f>
        <v>57</v>
      </c>
      <c r="N174" s="22">
        <f t="shared" si="941"/>
        <v>141</v>
      </c>
      <c r="O174" s="22">
        <f t="shared" si="941"/>
        <v>24</v>
      </c>
      <c r="P174" s="22">
        <f t="shared" si="941"/>
        <v>74</v>
      </c>
      <c r="Q174" s="22">
        <f t="shared" si="941"/>
        <v>98</v>
      </c>
      <c r="R174" s="22">
        <f t="shared" si="939"/>
        <v>175</v>
      </c>
      <c r="S174" s="22">
        <f t="shared" si="939"/>
        <v>305</v>
      </c>
      <c r="T174" s="22">
        <f t="shared" si="939"/>
        <v>40</v>
      </c>
      <c r="U174" s="22">
        <f t="shared" si="939"/>
        <v>135</v>
      </c>
      <c r="V174" s="22">
        <f t="shared" si="939"/>
        <v>175</v>
      </c>
      <c r="W174" s="22">
        <f t="shared" si="939"/>
        <v>39</v>
      </c>
      <c r="X174" s="22">
        <f t="shared" si="939"/>
        <v>95</v>
      </c>
      <c r="Y174" s="22">
        <f t="shared" si="939"/>
        <v>7</v>
      </c>
      <c r="Z174" s="22">
        <f t="shared" si="939"/>
        <v>44</v>
      </c>
      <c r="AA174" s="22">
        <f t="shared" si="939"/>
        <v>51</v>
      </c>
      <c r="AB174" s="22">
        <f t="shared" si="939"/>
        <v>21</v>
      </c>
      <c r="AC174" s="22">
        <f t="shared" si="939"/>
        <v>264</v>
      </c>
      <c r="AD174" s="22">
        <f t="shared" si="939"/>
        <v>4</v>
      </c>
      <c r="AE174" s="22">
        <f t="shared" si="939"/>
        <v>16</v>
      </c>
      <c r="AF174" s="22">
        <f t="shared" si="939"/>
        <v>20</v>
      </c>
      <c r="AG174" s="22">
        <f t="shared" ref="AG174:AK174" si="942">AG165+AG170+AG173</f>
        <v>0</v>
      </c>
      <c r="AH174" s="22">
        <f t="shared" si="942"/>
        <v>14</v>
      </c>
      <c r="AI174" s="22">
        <f t="shared" si="942"/>
        <v>0</v>
      </c>
      <c r="AJ174" s="22">
        <f t="shared" si="942"/>
        <v>5</v>
      </c>
      <c r="AK174" s="22">
        <f t="shared" si="942"/>
        <v>5</v>
      </c>
      <c r="AL174" s="22">
        <f t="shared" si="939"/>
        <v>0</v>
      </c>
      <c r="AM174" s="22">
        <f t="shared" si="939"/>
        <v>0</v>
      </c>
      <c r="AN174" s="22">
        <f t="shared" ref="AN174:BQ174" si="943">AN165+AN170+AN173</f>
        <v>0</v>
      </c>
      <c r="AO174" s="22">
        <f t="shared" si="943"/>
        <v>0</v>
      </c>
      <c r="AP174" s="22">
        <f t="shared" si="943"/>
        <v>0</v>
      </c>
      <c r="AQ174" s="22">
        <f t="shared" si="943"/>
        <v>0</v>
      </c>
      <c r="AR174" s="22">
        <f t="shared" si="943"/>
        <v>2</v>
      </c>
      <c r="AS174" s="22">
        <f t="shared" si="943"/>
        <v>0</v>
      </c>
      <c r="AT174" s="22">
        <f t="shared" si="943"/>
        <v>0</v>
      </c>
      <c r="AU174" s="22">
        <f t="shared" si="943"/>
        <v>0</v>
      </c>
      <c r="AV174" s="22">
        <f t="shared" ref="AV174:AZ174" si="944">AV165+AV170+AV173</f>
        <v>0</v>
      </c>
      <c r="AW174" s="22">
        <f t="shared" si="944"/>
        <v>1</v>
      </c>
      <c r="AX174" s="22">
        <f t="shared" si="944"/>
        <v>0</v>
      </c>
      <c r="AY174" s="22">
        <f t="shared" si="944"/>
        <v>1</v>
      </c>
      <c r="AZ174" s="22">
        <f t="shared" si="944"/>
        <v>1</v>
      </c>
      <c r="BA174" s="22">
        <f t="shared" si="943"/>
        <v>0</v>
      </c>
      <c r="BB174" s="22">
        <f t="shared" si="943"/>
        <v>0</v>
      </c>
      <c r="BC174" s="22">
        <f t="shared" si="943"/>
        <v>0</v>
      </c>
      <c r="BD174" s="22">
        <f t="shared" si="943"/>
        <v>0</v>
      </c>
      <c r="BE174" s="22">
        <f t="shared" si="943"/>
        <v>0</v>
      </c>
      <c r="BF174" s="22">
        <f t="shared" si="925"/>
        <v>380</v>
      </c>
      <c r="BG174" s="22">
        <f t="shared" si="926"/>
        <v>1033</v>
      </c>
      <c r="BH174" s="22">
        <f t="shared" si="927"/>
        <v>112</v>
      </c>
      <c r="BI174" s="22">
        <f t="shared" si="928"/>
        <v>387</v>
      </c>
      <c r="BJ174" s="22">
        <f t="shared" si="929"/>
        <v>499</v>
      </c>
      <c r="BK174" s="22">
        <f t="shared" si="943"/>
        <v>13</v>
      </c>
      <c r="BL174" s="22">
        <f t="shared" si="943"/>
        <v>1</v>
      </c>
      <c r="BM174" s="22">
        <f t="shared" si="943"/>
        <v>60</v>
      </c>
      <c r="BN174" s="22">
        <f t="shared" si="943"/>
        <v>61</v>
      </c>
      <c r="BO174" s="22">
        <f t="shared" si="943"/>
        <v>111</v>
      </c>
      <c r="BP174" s="22">
        <f t="shared" si="943"/>
        <v>327</v>
      </c>
      <c r="BQ174" s="22">
        <f t="shared" si="943"/>
        <v>438</v>
      </c>
      <c r="BR174" s="22">
        <f t="shared" ref="BR174:BT174" si="945">BR165+BR170+BR173</f>
        <v>0</v>
      </c>
      <c r="BS174" s="22">
        <f t="shared" si="945"/>
        <v>0</v>
      </c>
      <c r="BT174" s="22">
        <f t="shared" si="945"/>
        <v>0</v>
      </c>
    </row>
    <row r="175" spans="1:72" s="2" customFormat="1" ht="23.25" customHeight="1" x14ac:dyDescent="0.3">
      <c r="A175" s="24"/>
      <c r="B175" s="25" t="s">
        <v>39</v>
      </c>
      <c r="C175" s="41">
        <f>C174</f>
        <v>88</v>
      </c>
      <c r="D175" s="41">
        <f>D174</f>
        <v>168</v>
      </c>
      <c r="E175" s="41">
        <f t="shared" ref="E175:BQ175" si="946">E174</f>
        <v>31</v>
      </c>
      <c r="F175" s="41">
        <f t="shared" si="946"/>
        <v>81</v>
      </c>
      <c r="G175" s="41">
        <f t="shared" si="946"/>
        <v>112</v>
      </c>
      <c r="H175" s="41">
        <f>H174</f>
        <v>0</v>
      </c>
      <c r="I175" s="41">
        <f>I174</f>
        <v>43</v>
      </c>
      <c r="J175" s="26">
        <f t="shared" ref="J175:L175" si="947">J174</f>
        <v>6</v>
      </c>
      <c r="K175" s="26">
        <f t="shared" si="947"/>
        <v>31</v>
      </c>
      <c r="L175" s="26">
        <f t="shared" si="947"/>
        <v>37</v>
      </c>
      <c r="M175" s="26">
        <f t="shared" si="946"/>
        <v>57</v>
      </c>
      <c r="N175" s="26">
        <f t="shared" si="946"/>
        <v>141</v>
      </c>
      <c r="O175" s="26">
        <f t="shared" si="946"/>
        <v>24</v>
      </c>
      <c r="P175" s="26">
        <f t="shared" si="946"/>
        <v>74</v>
      </c>
      <c r="Q175" s="26">
        <f t="shared" si="946"/>
        <v>98</v>
      </c>
      <c r="R175" s="26">
        <f t="shared" si="946"/>
        <v>175</v>
      </c>
      <c r="S175" s="26">
        <f t="shared" ref="S175" si="948">S174</f>
        <v>305</v>
      </c>
      <c r="T175" s="26">
        <f t="shared" si="946"/>
        <v>40</v>
      </c>
      <c r="U175" s="26">
        <f t="shared" si="946"/>
        <v>135</v>
      </c>
      <c r="V175" s="26">
        <f t="shared" si="946"/>
        <v>175</v>
      </c>
      <c r="W175" s="26">
        <f t="shared" ref="W175:AK175" si="949">W174</f>
        <v>39</v>
      </c>
      <c r="X175" s="26">
        <f t="shared" ref="X175" si="950">X174</f>
        <v>95</v>
      </c>
      <c r="Y175" s="26">
        <f t="shared" si="949"/>
        <v>7</v>
      </c>
      <c r="Z175" s="26">
        <f t="shared" si="949"/>
        <v>44</v>
      </c>
      <c r="AA175" s="26">
        <f t="shared" si="949"/>
        <v>51</v>
      </c>
      <c r="AB175" s="26">
        <f t="shared" si="949"/>
        <v>21</v>
      </c>
      <c r="AC175" s="26">
        <f t="shared" ref="AC175" si="951">AC174</f>
        <v>264</v>
      </c>
      <c r="AD175" s="26">
        <f t="shared" si="949"/>
        <v>4</v>
      </c>
      <c r="AE175" s="26">
        <f t="shared" si="949"/>
        <v>16</v>
      </c>
      <c r="AF175" s="26">
        <f t="shared" si="949"/>
        <v>20</v>
      </c>
      <c r="AG175" s="26">
        <f t="shared" si="949"/>
        <v>0</v>
      </c>
      <c r="AH175" s="26">
        <f t="shared" si="949"/>
        <v>14</v>
      </c>
      <c r="AI175" s="26">
        <f t="shared" si="949"/>
        <v>0</v>
      </c>
      <c r="AJ175" s="26">
        <f t="shared" si="949"/>
        <v>5</v>
      </c>
      <c r="AK175" s="26">
        <f t="shared" si="949"/>
        <v>5</v>
      </c>
      <c r="AL175" s="26">
        <f t="shared" si="946"/>
        <v>0</v>
      </c>
      <c r="AM175" s="26">
        <f t="shared" ref="AM175" si="952">AM174</f>
        <v>0</v>
      </c>
      <c r="AN175" s="26">
        <f t="shared" si="946"/>
        <v>0</v>
      </c>
      <c r="AO175" s="26">
        <f t="shared" si="946"/>
        <v>0</v>
      </c>
      <c r="AP175" s="26">
        <f t="shared" si="946"/>
        <v>0</v>
      </c>
      <c r="AQ175" s="26">
        <f t="shared" si="946"/>
        <v>0</v>
      </c>
      <c r="AR175" s="26">
        <f t="shared" si="946"/>
        <v>2</v>
      </c>
      <c r="AS175" s="26">
        <f t="shared" si="946"/>
        <v>0</v>
      </c>
      <c r="AT175" s="26">
        <f t="shared" si="946"/>
        <v>0</v>
      </c>
      <c r="AU175" s="26">
        <f t="shared" si="946"/>
        <v>0</v>
      </c>
      <c r="AV175" s="26">
        <f t="shared" si="946"/>
        <v>0</v>
      </c>
      <c r="AW175" s="26">
        <f t="shared" si="946"/>
        <v>1</v>
      </c>
      <c r="AX175" s="26">
        <f t="shared" si="946"/>
        <v>0</v>
      </c>
      <c r="AY175" s="26">
        <f t="shared" si="946"/>
        <v>1</v>
      </c>
      <c r="AZ175" s="26">
        <f t="shared" si="946"/>
        <v>1</v>
      </c>
      <c r="BA175" s="26">
        <f t="shared" ref="BA175:BE175" si="953">BA174</f>
        <v>0</v>
      </c>
      <c r="BB175" s="26">
        <f t="shared" si="953"/>
        <v>0</v>
      </c>
      <c r="BC175" s="26">
        <f t="shared" si="953"/>
        <v>0</v>
      </c>
      <c r="BD175" s="26">
        <f t="shared" si="953"/>
        <v>0</v>
      </c>
      <c r="BE175" s="26">
        <f t="shared" si="953"/>
        <v>0</v>
      </c>
      <c r="BF175" s="26">
        <f t="shared" si="925"/>
        <v>380</v>
      </c>
      <c r="BG175" s="26">
        <f t="shared" si="926"/>
        <v>1033</v>
      </c>
      <c r="BH175" s="26">
        <f t="shared" si="927"/>
        <v>112</v>
      </c>
      <c r="BI175" s="26">
        <f t="shared" si="928"/>
        <v>387</v>
      </c>
      <c r="BJ175" s="26">
        <f t="shared" si="929"/>
        <v>499</v>
      </c>
      <c r="BK175" s="27">
        <f t="shared" si="946"/>
        <v>13</v>
      </c>
      <c r="BL175" s="26">
        <f t="shared" si="946"/>
        <v>1</v>
      </c>
      <c r="BM175" s="26">
        <f t="shared" si="946"/>
        <v>60</v>
      </c>
      <c r="BN175" s="26">
        <f t="shared" si="946"/>
        <v>61</v>
      </c>
      <c r="BO175" s="26">
        <f t="shared" si="946"/>
        <v>111</v>
      </c>
      <c r="BP175" s="26">
        <f t="shared" si="946"/>
        <v>327</v>
      </c>
      <c r="BQ175" s="26">
        <f t="shared" si="946"/>
        <v>438</v>
      </c>
      <c r="BR175" s="26">
        <f t="shared" ref="BR175:BT175" si="954">BR174</f>
        <v>0</v>
      </c>
      <c r="BS175" s="26">
        <f t="shared" si="954"/>
        <v>0</v>
      </c>
      <c r="BT175" s="26">
        <f t="shared" si="954"/>
        <v>0</v>
      </c>
    </row>
    <row r="176" spans="1:72" ht="23.25" customHeight="1" x14ac:dyDescent="0.3">
      <c r="A176" s="4" t="s">
        <v>118</v>
      </c>
      <c r="B176" s="35"/>
      <c r="C176" s="124"/>
      <c r="D176" s="28"/>
      <c r="E176" s="28"/>
      <c r="F176" s="28"/>
      <c r="G176" s="28"/>
      <c r="H176" s="28"/>
      <c r="I176" s="28"/>
      <c r="J176" s="28"/>
      <c r="K176" s="28"/>
      <c r="L176" s="28"/>
      <c r="M176" s="28"/>
      <c r="N176" s="28"/>
      <c r="O176" s="28"/>
      <c r="P176" s="28"/>
      <c r="Q176" s="28"/>
      <c r="R176" s="28"/>
      <c r="S176" s="28"/>
      <c r="T176" s="28"/>
      <c r="U176" s="28"/>
      <c r="V176" s="28"/>
      <c r="W176" s="28"/>
      <c r="X176" s="28"/>
      <c r="Y176" s="28"/>
      <c r="Z176" s="28"/>
      <c r="AA176" s="28"/>
      <c r="AB176" s="28"/>
      <c r="AC176" s="28"/>
      <c r="AD176" s="28"/>
      <c r="AE176" s="28"/>
      <c r="AF176" s="28"/>
      <c r="AG176" s="28"/>
      <c r="AH176" s="28"/>
      <c r="AI176" s="28"/>
      <c r="AJ176" s="28"/>
      <c r="AK176" s="28"/>
      <c r="AL176" s="28"/>
      <c r="AM176" s="28"/>
      <c r="AN176" s="28"/>
      <c r="AO176" s="28"/>
      <c r="AP176" s="28"/>
      <c r="AQ176" s="28"/>
      <c r="AR176" s="28"/>
      <c r="AS176" s="28"/>
      <c r="AT176" s="28"/>
      <c r="AU176" s="28"/>
      <c r="AV176" s="28"/>
      <c r="AW176" s="28"/>
      <c r="AX176" s="28"/>
      <c r="AY176" s="28"/>
      <c r="AZ176" s="28"/>
      <c r="BA176" s="28"/>
      <c r="BB176" s="28"/>
      <c r="BC176" s="28"/>
      <c r="BD176" s="28"/>
      <c r="BE176" s="28"/>
      <c r="BF176" s="28"/>
      <c r="BG176" s="28"/>
      <c r="BH176" s="28"/>
      <c r="BI176" s="28"/>
      <c r="BJ176" s="28"/>
      <c r="BK176" s="53"/>
      <c r="BL176" s="28"/>
      <c r="BM176" s="28"/>
      <c r="BN176" s="28"/>
      <c r="BO176" s="28"/>
      <c r="BP176" s="28"/>
      <c r="BQ176" s="45"/>
      <c r="BR176" s="28"/>
      <c r="BS176" s="28"/>
      <c r="BT176" s="45"/>
    </row>
    <row r="177" spans="1:72" ht="23.25" customHeight="1" x14ac:dyDescent="0.3">
      <c r="A177" s="4"/>
      <c r="B177" s="36" t="s">
        <v>27</v>
      </c>
      <c r="C177" s="124"/>
      <c r="D177" s="28"/>
      <c r="E177" s="28"/>
      <c r="F177" s="28"/>
      <c r="G177" s="28"/>
      <c r="H177" s="28"/>
      <c r="I177" s="28"/>
      <c r="J177" s="28"/>
      <c r="K177" s="28"/>
      <c r="L177" s="28"/>
      <c r="M177" s="28"/>
      <c r="N177" s="28"/>
      <c r="O177" s="28"/>
      <c r="P177" s="28"/>
      <c r="Q177" s="28"/>
      <c r="R177" s="28"/>
      <c r="S177" s="28"/>
      <c r="T177" s="28"/>
      <c r="U177" s="28"/>
      <c r="V177" s="28"/>
      <c r="W177" s="28"/>
      <c r="X177" s="28"/>
      <c r="Y177" s="28"/>
      <c r="Z177" s="28"/>
      <c r="AA177" s="28"/>
      <c r="AB177" s="28"/>
      <c r="AC177" s="28"/>
      <c r="AD177" s="28"/>
      <c r="AE177" s="28"/>
      <c r="AF177" s="28"/>
      <c r="AG177" s="28"/>
      <c r="AH177" s="28"/>
      <c r="AI177" s="28"/>
      <c r="AJ177" s="28"/>
      <c r="AK177" s="28"/>
      <c r="AL177" s="28"/>
      <c r="AM177" s="28"/>
      <c r="AN177" s="28"/>
      <c r="AO177" s="28"/>
      <c r="AP177" s="28"/>
      <c r="AQ177" s="28"/>
      <c r="AR177" s="28"/>
      <c r="AS177" s="28"/>
      <c r="AT177" s="28"/>
      <c r="AU177" s="28"/>
      <c r="AV177" s="28"/>
      <c r="AW177" s="28"/>
      <c r="AX177" s="28"/>
      <c r="AY177" s="28"/>
      <c r="AZ177" s="28"/>
      <c r="BA177" s="28"/>
      <c r="BB177" s="28"/>
      <c r="BC177" s="28"/>
      <c r="BD177" s="28"/>
      <c r="BE177" s="28"/>
      <c r="BF177" s="28"/>
      <c r="BG177" s="28"/>
      <c r="BH177" s="28"/>
      <c r="BI177" s="28"/>
      <c r="BJ177" s="28"/>
      <c r="BK177" s="53"/>
      <c r="BL177" s="28"/>
      <c r="BM177" s="28"/>
      <c r="BN177" s="28"/>
      <c r="BO177" s="28"/>
      <c r="BP177" s="28"/>
      <c r="BQ177" s="45"/>
      <c r="BR177" s="28"/>
      <c r="BS177" s="28"/>
      <c r="BT177" s="45"/>
    </row>
    <row r="178" spans="1:72" s="2" customFormat="1" ht="23.25" customHeight="1" x14ac:dyDescent="0.3">
      <c r="A178" s="4"/>
      <c r="B178" s="5" t="s">
        <v>119</v>
      </c>
      <c r="C178" s="129"/>
      <c r="D178" s="86"/>
      <c r="E178" s="86"/>
      <c r="F178" s="86"/>
      <c r="G178" s="28"/>
      <c r="H178" s="28"/>
      <c r="I178" s="28"/>
      <c r="J178" s="28"/>
      <c r="K178" s="28"/>
      <c r="L178" s="28"/>
      <c r="M178" s="28"/>
      <c r="N178" s="28"/>
      <c r="O178" s="28"/>
      <c r="P178" s="28"/>
      <c r="Q178" s="28"/>
      <c r="R178" s="86"/>
      <c r="S178" s="86"/>
      <c r="T178" s="86"/>
      <c r="U178" s="86"/>
      <c r="V178" s="28"/>
      <c r="W178" s="28"/>
      <c r="X178" s="28"/>
      <c r="Y178" s="28"/>
      <c r="Z178" s="28"/>
      <c r="AA178" s="28"/>
      <c r="AB178" s="28"/>
      <c r="AC178" s="28"/>
      <c r="AD178" s="28"/>
      <c r="AE178" s="28"/>
      <c r="AF178" s="28"/>
      <c r="AG178" s="28"/>
      <c r="AH178" s="28"/>
      <c r="AI178" s="28"/>
      <c r="AJ178" s="28"/>
      <c r="AK178" s="28"/>
      <c r="AL178" s="86"/>
      <c r="AM178" s="86"/>
      <c r="AN178" s="86"/>
      <c r="AO178" s="86"/>
      <c r="AP178" s="28"/>
      <c r="AQ178" s="28"/>
      <c r="AR178" s="28"/>
      <c r="AS178" s="28"/>
      <c r="AT178" s="28"/>
      <c r="AU178" s="28"/>
      <c r="AV178" s="28"/>
      <c r="AW178" s="28"/>
      <c r="AX178" s="28"/>
      <c r="AY178" s="28"/>
      <c r="AZ178" s="28"/>
      <c r="BA178" s="28"/>
      <c r="BB178" s="28"/>
      <c r="BC178" s="28"/>
      <c r="BD178" s="28"/>
      <c r="BE178" s="28"/>
      <c r="BF178" s="28"/>
      <c r="BG178" s="28"/>
      <c r="BH178" s="28"/>
      <c r="BI178" s="28"/>
      <c r="BJ178" s="28"/>
      <c r="BK178" s="97"/>
      <c r="BL178" s="28"/>
      <c r="BM178" s="28"/>
      <c r="BN178" s="28"/>
      <c r="BO178" s="28"/>
      <c r="BP178" s="28"/>
      <c r="BQ178" s="45"/>
      <c r="BR178" s="28"/>
      <c r="BS178" s="28"/>
      <c r="BT178" s="45"/>
    </row>
    <row r="179" spans="1:72" ht="23.25" customHeight="1" x14ac:dyDescent="0.3">
      <c r="A179" s="4"/>
      <c r="B179" s="19" t="s">
        <v>120</v>
      </c>
      <c r="C179" s="20">
        <v>4</v>
      </c>
      <c r="D179" s="20">
        <v>3</v>
      </c>
      <c r="E179" s="20">
        <v>2</v>
      </c>
      <c r="F179" s="20">
        <v>1</v>
      </c>
      <c r="G179" s="20">
        <f t="shared" ref="G179:G185" si="955">E179+F179</f>
        <v>3</v>
      </c>
      <c r="H179" s="20">
        <v>0</v>
      </c>
      <c r="I179" s="124">
        <v>10</v>
      </c>
      <c r="J179" s="20">
        <v>4</v>
      </c>
      <c r="K179" s="20">
        <v>3</v>
      </c>
      <c r="L179" s="20">
        <f>SUM(J179:K179)</f>
        <v>7</v>
      </c>
      <c r="M179" s="20">
        <v>10</v>
      </c>
      <c r="N179" s="20">
        <f>6+3</f>
        <v>9</v>
      </c>
      <c r="O179" s="20">
        <v>3</v>
      </c>
      <c r="P179" s="20">
        <v>3</v>
      </c>
      <c r="Q179" s="20">
        <f t="shared" ref="Q179:Q185" si="956">O179+P179</f>
        <v>6</v>
      </c>
      <c r="R179" s="20">
        <v>2</v>
      </c>
      <c r="S179" s="20">
        <v>24</v>
      </c>
      <c r="T179" s="20">
        <v>5</v>
      </c>
      <c r="U179" s="20">
        <v>3</v>
      </c>
      <c r="V179" s="20">
        <f t="shared" ref="V179:V185" si="957">T179+U179</f>
        <v>8</v>
      </c>
      <c r="W179" s="20">
        <v>2</v>
      </c>
      <c r="X179" s="20">
        <v>13</v>
      </c>
      <c r="Y179" s="20">
        <v>1</v>
      </c>
      <c r="Z179" s="20">
        <v>2</v>
      </c>
      <c r="AA179" s="20">
        <f t="shared" ref="AA179:AA185" si="958">Y179+Z179</f>
        <v>3</v>
      </c>
      <c r="AB179" s="20">
        <v>2</v>
      </c>
      <c r="AC179" s="20">
        <v>35</v>
      </c>
      <c r="AD179" s="20">
        <v>0</v>
      </c>
      <c r="AE179" s="20">
        <v>2</v>
      </c>
      <c r="AF179" s="20">
        <f t="shared" ref="AF179:AF185" si="959">AD179+AE179</f>
        <v>2</v>
      </c>
      <c r="AG179" s="20">
        <v>0</v>
      </c>
      <c r="AH179" s="20">
        <v>0</v>
      </c>
      <c r="AI179" s="20">
        <v>0</v>
      </c>
      <c r="AJ179" s="20">
        <v>0</v>
      </c>
      <c r="AK179" s="20">
        <f t="shared" ref="AK179:AK185" si="960">AI179+AJ179</f>
        <v>0</v>
      </c>
      <c r="AL179" s="20">
        <v>0</v>
      </c>
      <c r="AM179" s="20">
        <v>0</v>
      </c>
      <c r="AN179" s="20">
        <v>0</v>
      </c>
      <c r="AO179" s="20">
        <v>0</v>
      </c>
      <c r="AP179" s="20">
        <f t="shared" ref="AP179:AP185" si="961">AN179+AO179</f>
        <v>0</v>
      </c>
      <c r="AQ179" s="20">
        <v>0</v>
      </c>
      <c r="AR179" s="20">
        <v>0</v>
      </c>
      <c r="AS179" s="20">
        <v>0</v>
      </c>
      <c r="AT179" s="20">
        <v>0</v>
      </c>
      <c r="AU179" s="20">
        <f t="shared" ref="AU179:AU185" si="962">AS179+AT179</f>
        <v>0</v>
      </c>
      <c r="AV179" s="20">
        <v>0</v>
      </c>
      <c r="AW179" s="20">
        <v>2</v>
      </c>
      <c r="AX179" s="20">
        <v>0</v>
      </c>
      <c r="AY179" s="20">
        <v>0</v>
      </c>
      <c r="AZ179" s="20">
        <f t="shared" ref="AZ179:AZ185" si="963">AX179+AY179</f>
        <v>0</v>
      </c>
      <c r="BA179" s="20">
        <v>0</v>
      </c>
      <c r="BB179" s="20">
        <v>0</v>
      </c>
      <c r="BC179" s="20">
        <v>0</v>
      </c>
      <c r="BD179" s="20">
        <v>0</v>
      </c>
      <c r="BE179" s="20">
        <f t="shared" ref="BE179:BE185" si="964">BC179+BD179</f>
        <v>0</v>
      </c>
      <c r="BF179" s="22">
        <f t="shared" ref="BF179:BF186" si="965">C179+M179+R179+W179+AB179+AG179+AL179+AQ179+AV179+BA179+H179</f>
        <v>20</v>
      </c>
      <c r="BG179" s="22">
        <f t="shared" ref="BG179:BG186" si="966">D179+N179+S179+X179+AC179+AH179+AM179+AR179+AW179+BB179+I179</f>
        <v>96</v>
      </c>
      <c r="BH179" s="22">
        <f t="shared" ref="BH179:BH186" si="967">E179+O179+T179+Y179+AD179+AI179+AN179+AS179+AX179+BC179+J179</f>
        <v>15</v>
      </c>
      <c r="BI179" s="22">
        <f t="shared" ref="BI179:BI186" si="968">F179+P179+U179+Z179+AE179+AJ179+AO179+AT179+AY179+BD179+K179</f>
        <v>14</v>
      </c>
      <c r="BJ179" s="22">
        <f t="shared" ref="BJ179:BJ186" si="969">G179+Q179+V179+AA179+AF179+AK179+AP179+AU179+AZ179+BE179+L179</f>
        <v>29</v>
      </c>
      <c r="BK179" s="111">
        <v>1</v>
      </c>
      <c r="BL179" s="22">
        <f t="shared" ref="BL179:BL185" si="970">IF(BK179=1,BH179,"0")</f>
        <v>15</v>
      </c>
      <c r="BM179" s="22">
        <f t="shared" ref="BM179:BM185" si="971">IF(BK179=1,BI179,"0")</f>
        <v>14</v>
      </c>
      <c r="BN179" s="22">
        <f t="shared" ref="BN179:BN185" si="972">BL179+BM179</f>
        <v>29</v>
      </c>
      <c r="BO179" s="22" t="str">
        <f t="shared" ref="BO179:BO185" si="973">IF(BK179=2,BH179,"0")</f>
        <v>0</v>
      </c>
      <c r="BP179" s="22" t="str">
        <f t="shared" ref="BP179:BP185" si="974">IF(BK179=2,BI179,"0")</f>
        <v>0</v>
      </c>
      <c r="BQ179" s="22">
        <f t="shared" ref="BQ179:BQ185" si="975">BO179+BP179</f>
        <v>0</v>
      </c>
      <c r="BR179" s="22" t="str">
        <f t="shared" ref="BR179:BR185" si="976">IF(BN179=2,BK179,"0")</f>
        <v>0</v>
      </c>
      <c r="BS179" s="22" t="str">
        <f t="shared" ref="BS179:BS185" si="977">IF(BN179=2,BL179,"0")</f>
        <v>0</v>
      </c>
      <c r="BT179" s="22">
        <f t="shared" ref="BT179:BT185" si="978">BR179+BS179</f>
        <v>0</v>
      </c>
    </row>
    <row r="180" spans="1:72" ht="23.25" customHeight="1" x14ac:dyDescent="0.3">
      <c r="A180" s="18"/>
      <c r="B180" s="81" t="s">
        <v>121</v>
      </c>
      <c r="C180" s="20">
        <v>8</v>
      </c>
      <c r="D180" s="20">
        <v>0</v>
      </c>
      <c r="E180" s="20">
        <v>0</v>
      </c>
      <c r="F180" s="20">
        <v>0</v>
      </c>
      <c r="G180" s="20">
        <f t="shared" si="955"/>
        <v>0</v>
      </c>
      <c r="H180" s="20">
        <v>0</v>
      </c>
      <c r="I180" s="124">
        <f>8+5</f>
        <v>13</v>
      </c>
      <c r="J180" s="20">
        <f>2+3</f>
        <v>5</v>
      </c>
      <c r="K180" s="20">
        <f>6+2</f>
        <v>8</v>
      </c>
      <c r="L180" s="20">
        <f t="shared" ref="L180:L185" si="979">SUM(J180:K180)</f>
        <v>13</v>
      </c>
      <c r="M180" s="20">
        <v>13</v>
      </c>
      <c r="N180" s="20">
        <f>3+1</f>
        <v>4</v>
      </c>
      <c r="O180" s="20">
        <v>1</v>
      </c>
      <c r="P180" s="20">
        <v>1</v>
      </c>
      <c r="Q180" s="20">
        <f t="shared" si="956"/>
        <v>2</v>
      </c>
      <c r="R180" s="20">
        <v>8</v>
      </c>
      <c r="S180" s="20">
        <v>12</v>
      </c>
      <c r="T180" s="20">
        <v>11</v>
      </c>
      <c r="U180" s="20">
        <v>15</v>
      </c>
      <c r="V180" s="20">
        <f t="shared" si="957"/>
        <v>26</v>
      </c>
      <c r="W180" s="20">
        <v>6</v>
      </c>
      <c r="X180" s="20">
        <v>7</v>
      </c>
      <c r="Y180" s="20">
        <v>1</v>
      </c>
      <c r="Z180" s="20">
        <v>3</v>
      </c>
      <c r="AA180" s="20">
        <f t="shared" si="958"/>
        <v>4</v>
      </c>
      <c r="AB180" s="20">
        <v>5</v>
      </c>
      <c r="AC180" s="20">
        <v>48</v>
      </c>
      <c r="AD180" s="20">
        <v>3</v>
      </c>
      <c r="AE180" s="20">
        <v>2</v>
      </c>
      <c r="AF180" s="20">
        <f t="shared" si="959"/>
        <v>5</v>
      </c>
      <c r="AG180" s="20">
        <v>0</v>
      </c>
      <c r="AH180" s="20">
        <v>0</v>
      </c>
      <c r="AI180" s="20">
        <v>0</v>
      </c>
      <c r="AJ180" s="20">
        <v>0</v>
      </c>
      <c r="AK180" s="20">
        <f t="shared" si="960"/>
        <v>0</v>
      </c>
      <c r="AL180" s="20">
        <v>0</v>
      </c>
      <c r="AM180" s="20">
        <v>0</v>
      </c>
      <c r="AN180" s="20">
        <v>0</v>
      </c>
      <c r="AO180" s="20">
        <v>0</v>
      </c>
      <c r="AP180" s="20">
        <f t="shared" si="961"/>
        <v>0</v>
      </c>
      <c r="AQ180" s="20">
        <v>0</v>
      </c>
      <c r="AR180" s="20">
        <v>4</v>
      </c>
      <c r="AS180" s="20">
        <v>3</v>
      </c>
      <c r="AT180" s="20">
        <v>1</v>
      </c>
      <c r="AU180" s="20">
        <f t="shared" si="962"/>
        <v>4</v>
      </c>
      <c r="AV180" s="20">
        <v>0</v>
      </c>
      <c r="AW180" s="20">
        <v>0</v>
      </c>
      <c r="AX180" s="20">
        <v>0</v>
      </c>
      <c r="AY180" s="20">
        <v>0</v>
      </c>
      <c r="AZ180" s="20">
        <f t="shared" si="963"/>
        <v>0</v>
      </c>
      <c r="BA180" s="20">
        <v>0</v>
      </c>
      <c r="BB180" s="20">
        <v>0</v>
      </c>
      <c r="BC180" s="20">
        <v>0</v>
      </c>
      <c r="BD180" s="20">
        <v>0</v>
      </c>
      <c r="BE180" s="20">
        <f t="shared" si="964"/>
        <v>0</v>
      </c>
      <c r="BF180" s="22">
        <f t="shared" si="965"/>
        <v>40</v>
      </c>
      <c r="BG180" s="22">
        <f t="shared" si="966"/>
        <v>88</v>
      </c>
      <c r="BH180" s="22">
        <f t="shared" si="967"/>
        <v>24</v>
      </c>
      <c r="BI180" s="22">
        <f t="shared" si="968"/>
        <v>30</v>
      </c>
      <c r="BJ180" s="22">
        <f t="shared" si="969"/>
        <v>54</v>
      </c>
      <c r="BK180" s="111">
        <v>1</v>
      </c>
      <c r="BL180" s="22">
        <f t="shared" si="970"/>
        <v>24</v>
      </c>
      <c r="BM180" s="22">
        <f t="shared" si="971"/>
        <v>30</v>
      </c>
      <c r="BN180" s="22">
        <f t="shared" si="972"/>
        <v>54</v>
      </c>
      <c r="BO180" s="22" t="str">
        <f t="shared" si="973"/>
        <v>0</v>
      </c>
      <c r="BP180" s="22" t="str">
        <f t="shared" si="974"/>
        <v>0</v>
      </c>
      <c r="BQ180" s="22">
        <f t="shared" si="975"/>
        <v>0</v>
      </c>
      <c r="BR180" s="22" t="str">
        <f t="shared" si="976"/>
        <v>0</v>
      </c>
      <c r="BS180" s="22" t="str">
        <f t="shared" si="977"/>
        <v>0</v>
      </c>
      <c r="BT180" s="22">
        <f t="shared" si="978"/>
        <v>0</v>
      </c>
    </row>
    <row r="181" spans="1:72" ht="23.25" customHeight="1" x14ac:dyDescent="0.3">
      <c r="A181" s="18"/>
      <c r="B181" s="81" t="s">
        <v>122</v>
      </c>
      <c r="C181" s="20">
        <v>4</v>
      </c>
      <c r="D181" s="20">
        <v>2</v>
      </c>
      <c r="E181" s="20">
        <v>2</v>
      </c>
      <c r="F181" s="20">
        <v>0</v>
      </c>
      <c r="G181" s="20">
        <f t="shared" si="955"/>
        <v>2</v>
      </c>
      <c r="H181" s="20">
        <v>0</v>
      </c>
      <c r="I181" s="124">
        <v>2</v>
      </c>
      <c r="J181" s="20">
        <v>1</v>
      </c>
      <c r="K181" s="20">
        <v>1</v>
      </c>
      <c r="L181" s="20">
        <f t="shared" si="979"/>
        <v>2</v>
      </c>
      <c r="M181" s="20">
        <v>6</v>
      </c>
      <c r="N181" s="20">
        <f>3+2</f>
        <v>5</v>
      </c>
      <c r="O181" s="20">
        <v>2</v>
      </c>
      <c r="P181" s="20">
        <v>2</v>
      </c>
      <c r="Q181" s="20">
        <f t="shared" si="956"/>
        <v>4</v>
      </c>
      <c r="R181" s="20">
        <v>8</v>
      </c>
      <c r="S181" s="20">
        <v>2</v>
      </c>
      <c r="T181" s="20">
        <v>1</v>
      </c>
      <c r="U181" s="20">
        <v>5</v>
      </c>
      <c r="V181" s="20">
        <f t="shared" si="957"/>
        <v>6</v>
      </c>
      <c r="W181" s="20">
        <v>6</v>
      </c>
      <c r="X181" s="20">
        <v>2</v>
      </c>
      <c r="Y181" s="20">
        <v>2</v>
      </c>
      <c r="Z181" s="20">
        <v>0</v>
      </c>
      <c r="AA181" s="20">
        <f t="shared" si="958"/>
        <v>2</v>
      </c>
      <c r="AB181" s="20">
        <v>3</v>
      </c>
      <c r="AC181" s="20">
        <v>33</v>
      </c>
      <c r="AD181" s="20">
        <v>1</v>
      </c>
      <c r="AE181" s="20">
        <v>4</v>
      </c>
      <c r="AF181" s="20">
        <f t="shared" si="959"/>
        <v>5</v>
      </c>
      <c r="AG181" s="20">
        <v>3</v>
      </c>
      <c r="AH181" s="20">
        <v>5</v>
      </c>
      <c r="AI181" s="20">
        <v>0</v>
      </c>
      <c r="AJ181" s="20">
        <v>3</v>
      </c>
      <c r="AK181" s="20">
        <f t="shared" si="960"/>
        <v>3</v>
      </c>
      <c r="AL181" s="20">
        <v>0</v>
      </c>
      <c r="AM181" s="20">
        <v>0</v>
      </c>
      <c r="AN181" s="20">
        <v>0</v>
      </c>
      <c r="AO181" s="20">
        <v>0</v>
      </c>
      <c r="AP181" s="20">
        <f t="shared" si="961"/>
        <v>0</v>
      </c>
      <c r="AQ181" s="20">
        <v>0</v>
      </c>
      <c r="AR181" s="20">
        <v>2</v>
      </c>
      <c r="AS181" s="20">
        <v>2</v>
      </c>
      <c r="AT181" s="20">
        <v>0</v>
      </c>
      <c r="AU181" s="20">
        <f t="shared" si="962"/>
        <v>2</v>
      </c>
      <c r="AV181" s="20">
        <v>0</v>
      </c>
      <c r="AW181" s="20">
        <v>0</v>
      </c>
      <c r="AX181" s="20">
        <v>0</v>
      </c>
      <c r="AY181" s="20">
        <v>0</v>
      </c>
      <c r="AZ181" s="20">
        <f t="shared" si="963"/>
        <v>0</v>
      </c>
      <c r="BA181" s="20">
        <v>0</v>
      </c>
      <c r="BB181" s="20">
        <v>0</v>
      </c>
      <c r="BC181" s="20">
        <v>0</v>
      </c>
      <c r="BD181" s="20">
        <v>0</v>
      </c>
      <c r="BE181" s="20">
        <f t="shared" si="964"/>
        <v>0</v>
      </c>
      <c r="BF181" s="22">
        <f t="shared" si="965"/>
        <v>30</v>
      </c>
      <c r="BG181" s="22">
        <f t="shared" si="966"/>
        <v>53</v>
      </c>
      <c r="BH181" s="22">
        <f t="shared" si="967"/>
        <v>11</v>
      </c>
      <c r="BI181" s="22">
        <f t="shared" si="968"/>
        <v>15</v>
      </c>
      <c r="BJ181" s="22">
        <f t="shared" si="969"/>
        <v>26</v>
      </c>
      <c r="BK181" s="23">
        <v>2</v>
      </c>
      <c r="BL181" s="22" t="str">
        <f t="shared" si="970"/>
        <v>0</v>
      </c>
      <c r="BM181" s="22" t="str">
        <f t="shared" si="971"/>
        <v>0</v>
      </c>
      <c r="BN181" s="22">
        <f t="shared" si="972"/>
        <v>0</v>
      </c>
      <c r="BO181" s="22">
        <f t="shared" si="973"/>
        <v>11</v>
      </c>
      <c r="BP181" s="22">
        <f t="shared" si="974"/>
        <v>15</v>
      </c>
      <c r="BQ181" s="22">
        <f t="shared" si="975"/>
        <v>26</v>
      </c>
      <c r="BR181" s="22" t="str">
        <f t="shared" si="976"/>
        <v>0</v>
      </c>
      <c r="BS181" s="22" t="str">
        <f t="shared" si="977"/>
        <v>0</v>
      </c>
      <c r="BT181" s="22">
        <f t="shared" si="978"/>
        <v>0</v>
      </c>
    </row>
    <row r="182" spans="1:72" ht="23.25" customHeight="1" x14ac:dyDescent="0.3">
      <c r="A182" s="18"/>
      <c r="B182" s="81" t="s">
        <v>123</v>
      </c>
      <c r="C182" s="20">
        <v>4</v>
      </c>
      <c r="D182" s="20">
        <v>1</v>
      </c>
      <c r="E182" s="20">
        <v>2</v>
      </c>
      <c r="F182" s="20">
        <v>1</v>
      </c>
      <c r="G182" s="20">
        <f t="shared" si="955"/>
        <v>3</v>
      </c>
      <c r="H182" s="20">
        <v>0</v>
      </c>
      <c r="I182" s="124">
        <v>0</v>
      </c>
      <c r="J182" s="20">
        <v>0</v>
      </c>
      <c r="K182" s="20">
        <v>0</v>
      </c>
      <c r="L182" s="20">
        <f t="shared" si="979"/>
        <v>0</v>
      </c>
      <c r="M182" s="20">
        <v>10</v>
      </c>
      <c r="N182" s="20">
        <v>1</v>
      </c>
      <c r="O182" s="20">
        <v>1</v>
      </c>
      <c r="P182" s="20">
        <v>0</v>
      </c>
      <c r="Q182" s="20">
        <f t="shared" si="956"/>
        <v>1</v>
      </c>
      <c r="R182" s="20">
        <v>2</v>
      </c>
      <c r="S182" s="20">
        <v>5</v>
      </c>
      <c r="T182" s="20">
        <v>2</v>
      </c>
      <c r="U182" s="20">
        <v>1</v>
      </c>
      <c r="V182" s="20">
        <f t="shared" si="957"/>
        <v>3</v>
      </c>
      <c r="W182" s="20">
        <v>2</v>
      </c>
      <c r="X182" s="20">
        <v>0</v>
      </c>
      <c r="Y182" s="20">
        <v>0</v>
      </c>
      <c r="Z182" s="20">
        <v>0</v>
      </c>
      <c r="AA182" s="20">
        <f t="shared" si="958"/>
        <v>0</v>
      </c>
      <c r="AB182" s="20">
        <v>2</v>
      </c>
      <c r="AC182" s="20">
        <v>13</v>
      </c>
      <c r="AD182" s="20">
        <v>0</v>
      </c>
      <c r="AE182" s="20">
        <v>2</v>
      </c>
      <c r="AF182" s="20">
        <f t="shared" si="959"/>
        <v>2</v>
      </c>
      <c r="AG182" s="20">
        <v>0</v>
      </c>
      <c r="AH182" s="20">
        <v>0</v>
      </c>
      <c r="AI182" s="20">
        <v>1</v>
      </c>
      <c r="AJ182" s="20">
        <v>0</v>
      </c>
      <c r="AK182" s="20">
        <f t="shared" si="960"/>
        <v>1</v>
      </c>
      <c r="AL182" s="20">
        <v>0</v>
      </c>
      <c r="AM182" s="20">
        <v>0</v>
      </c>
      <c r="AN182" s="20">
        <v>0</v>
      </c>
      <c r="AO182" s="20">
        <v>0</v>
      </c>
      <c r="AP182" s="20">
        <f t="shared" si="961"/>
        <v>0</v>
      </c>
      <c r="AQ182" s="20">
        <v>0</v>
      </c>
      <c r="AR182" s="20">
        <v>0</v>
      </c>
      <c r="AS182" s="20">
        <v>0</v>
      </c>
      <c r="AT182" s="20">
        <v>0</v>
      </c>
      <c r="AU182" s="20">
        <f t="shared" si="962"/>
        <v>0</v>
      </c>
      <c r="AV182" s="20">
        <v>0</v>
      </c>
      <c r="AW182" s="20">
        <v>0</v>
      </c>
      <c r="AX182" s="20">
        <v>0</v>
      </c>
      <c r="AY182" s="20">
        <v>0</v>
      </c>
      <c r="AZ182" s="20">
        <f t="shared" si="963"/>
        <v>0</v>
      </c>
      <c r="BA182" s="20">
        <v>0</v>
      </c>
      <c r="BB182" s="20">
        <v>0</v>
      </c>
      <c r="BC182" s="20">
        <v>0</v>
      </c>
      <c r="BD182" s="20">
        <v>0</v>
      </c>
      <c r="BE182" s="20">
        <f t="shared" si="964"/>
        <v>0</v>
      </c>
      <c r="BF182" s="22">
        <f t="shared" si="965"/>
        <v>20</v>
      </c>
      <c r="BG182" s="22">
        <f t="shared" si="966"/>
        <v>20</v>
      </c>
      <c r="BH182" s="22">
        <f t="shared" si="967"/>
        <v>6</v>
      </c>
      <c r="BI182" s="22">
        <f t="shared" si="968"/>
        <v>4</v>
      </c>
      <c r="BJ182" s="22">
        <f t="shared" si="969"/>
        <v>10</v>
      </c>
      <c r="BK182" s="111">
        <v>1</v>
      </c>
      <c r="BL182" s="22">
        <f t="shared" si="970"/>
        <v>6</v>
      </c>
      <c r="BM182" s="22">
        <f t="shared" si="971"/>
        <v>4</v>
      </c>
      <c r="BN182" s="22">
        <f t="shared" si="972"/>
        <v>10</v>
      </c>
      <c r="BO182" s="22" t="str">
        <f t="shared" si="973"/>
        <v>0</v>
      </c>
      <c r="BP182" s="22" t="str">
        <f t="shared" si="974"/>
        <v>0</v>
      </c>
      <c r="BQ182" s="22">
        <f t="shared" si="975"/>
        <v>0</v>
      </c>
      <c r="BR182" s="22" t="str">
        <f t="shared" si="976"/>
        <v>0</v>
      </c>
      <c r="BS182" s="22" t="str">
        <f t="shared" si="977"/>
        <v>0</v>
      </c>
      <c r="BT182" s="22">
        <f t="shared" si="978"/>
        <v>0</v>
      </c>
    </row>
    <row r="183" spans="1:72" ht="23.25" customHeight="1" x14ac:dyDescent="0.3">
      <c r="A183" s="18"/>
      <c r="B183" s="81" t="s">
        <v>124</v>
      </c>
      <c r="C183" s="20">
        <v>10</v>
      </c>
      <c r="D183" s="20">
        <v>5</v>
      </c>
      <c r="E183" s="20">
        <v>1</v>
      </c>
      <c r="F183" s="20">
        <v>2</v>
      </c>
      <c r="G183" s="20">
        <f t="shared" si="955"/>
        <v>3</v>
      </c>
      <c r="H183" s="20">
        <v>0</v>
      </c>
      <c r="I183" s="124">
        <f>18+3</f>
        <v>21</v>
      </c>
      <c r="J183" s="20">
        <v>1</v>
      </c>
      <c r="K183" s="20">
        <v>15</v>
      </c>
      <c r="L183" s="20">
        <f t="shared" si="979"/>
        <v>16</v>
      </c>
      <c r="M183" s="20">
        <v>20</v>
      </c>
      <c r="N183" s="20">
        <f>27+13</f>
        <v>40</v>
      </c>
      <c r="O183" s="20">
        <v>3</v>
      </c>
      <c r="P183" s="20">
        <v>9</v>
      </c>
      <c r="Q183" s="20">
        <f t="shared" si="956"/>
        <v>12</v>
      </c>
      <c r="R183" s="20">
        <v>10</v>
      </c>
      <c r="S183" s="20">
        <v>101</v>
      </c>
      <c r="T183" s="20">
        <v>8</v>
      </c>
      <c r="U183" s="20">
        <v>10</v>
      </c>
      <c r="V183" s="20">
        <f t="shared" si="957"/>
        <v>18</v>
      </c>
      <c r="W183" s="20">
        <v>10</v>
      </c>
      <c r="X183" s="20">
        <v>41</v>
      </c>
      <c r="Y183" s="20">
        <v>1</v>
      </c>
      <c r="Z183" s="20">
        <v>5</v>
      </c>
      <c r="AA183" s="20">
        <f t="shared" si="958"/>
        <v>6</v>
      </c>
      <c r="AB183" s="20">
        <v>0</v>
      </c>
      <c r="AC183" s="20">
        <v>0</v>
      </c>
      <c r="AD183" s="20">
        <v>0</v>
      </c>
      <c r="AE183" s="20">
        <v>0</v>
      </c>
      <c r="AF183" s="20">
        <f t="shared" si="959"/>
        <v>0</v>
      </c>
      <c r="AG183" s="20">
        <v>0</v>
      </c>
      <c r="AH183" s="20">
        <v>0</v>
      </c>
      <c r="AI183" s="20">
        <v>0</v>
      </c>
      <c r="AJ183" s="20">
        <v>0</v>
      </c>
      <c r="AK183" s="20">
        <f t="shared" si="960"/>
        <v>0</v>
      </c>
      <c r="AL183" s="20">
        <v>0</v>
      </c>
      <c r="AM183" s="20">
        <v>0</v>
      </c>
      <c r="AN183" s="20">
        <v>0</v>
      </c>
      <c r="AO183" s="20">
        <v>0</v>
      </c>
      <c r="AP183" s="20">
        <f t="shared" si="961"/>
        <v>0</v>
      </c>
      <c r="AQ183" s="20">
        <v>0</v>
      </c>
      <c r="AR183" s="20">
        <v>0</v>
      </c>
      <c r="AS183" s="20">
        <v>0</v>
      </c>
      <c r="AT183" s="20">
        <v>0</v>
      </c>
      <c r="AU183" s="20">
        <f t="shared" si="962"/>
        <v>0</v>
      </c>
      <c r="AV183" s="20">
        <v>0</v>
      </c>
      <c r="AW183" s="20">
        <v>0</v>
      </c>
      <c r="AX183" s="20">
        <v>0</v>
      </c>
      <c r="AY183" s="20">
        <v>0</v>
      </c>
      <c r="AZ183" s="20">
        <f t="shared" si="963"/>
        <v>0</v>
      </c>
      <c r="BA183" s="20">
        <v>0</v>
      </c>
      <c r="BB183" s="20">
        <v>0</v>
      </c>
      <c r="BC183" s="20">
        <v>0</v>
      </c>
      <c r="BD183" s="20">
        <v>0</v>
      </c>
      <c r="BE183" s="20">
        <f t="shared" si="964"/>
        <v>0</v>
      </c>
      <c r="BF183" s="22">
        <f t="shared" si="965"/>
        <v>50</v>
      </c>
      <c r="BG183" s="22">
        <f t="shared" si="966"/>
        <v>208</v>
      </c>
      <c r="BH183" s="22">
        <f t="shared" si="967"/>
        <v>14</v>
      </c>
      <c r="BI183" s="22">
        <f t="shared" si="968"/>
        <v>41</v>
      </c>
      <c r="BJ183" s="22">
        <f t="shared" si="969"/>
        <v>55</v>
      </c>
      <c r="BK183" s="23">
        <v>2</v>
      </c>
      <c r="BL183" s="22" t="str">
        <f t="shared" si="970"/>
        <v>0</v>
      </c>
      <c r="BM183" s="22" t="str">
        <f t="shared" si="971"/>
        <v>0</v>
      </c>
      <c r="BN183" s="22">
        <f t="shared" si="972"/>
        <v>0</v>
      </c>
      <c r="BO183" s="22">
        <f t="shared" si="973"/>
        <v>14</v>
      </c>
      <c r="BP183" s="22">
        <f t="shared" si="974"/>
        <v>41</v>
      </c>
      <c r="BQ183" s="22">
        <f t="shared" si="975"/>
        <v>55</v>
      </c>
      <c r="BR183" s="22" t="str">
        <f t="shared" si="976"/>
        <v>0</v>
      </c>
      <c r="BS183" s="22" t="str">
        <f t="shared" si="977"/>
        <v>0</v>
      </c>
      <c r="BT183" s="22">
        <f t="shared" si="978"/>
        <v>0</v>
      </c>
    </row>
    <row r="184" spans="1:72" ht="23.25" customHeight="1" x14ac:dyDescent="0.3">
      <c r="A184" s="18"/>
      <c r="B184" s="81" t="s">
        <v>125</v>
      </c>
      <c r="C184" s="20">
        <v>7</v>
      </c>
      <c r="D184" s="20">
        <v>3</v>
      </c>
      <c r="E184" s="20">
        <v>0</v>
      </c>
      <c r="F184" s="20">
        <v>0</v>
      </c>
      <c r="G184" s="20">
        <f t="shared" si="955"/>
        <v>0</v>
      </c>
      <c r="H184" s="20">
        <v>0</v>
      </c>
      <c r="I184" s="124">
        <f>4+5</f>
        <v>9</v>
      </c>
      <c r="J184" s="20">
        <v>3</v>
      </c>
      <c r="K184" s="20">
        <v>1</v>
      </c>
      <c r="L184" s="20">
        <f t="shared" si="979"/>
        <v>4</v>
      </c>
      <c r="M184" s="20">
        <v>10</v>
      </c>
      <c r="N184" s="20">
        <f>6+4</f>
        <v>10</v>
      </c>
      <c r="O184" s="20">
        <v>6</v>
      </c>
      <c r="P184" s="20">
        <v>6</v>
      </c>
      <c r="Q184" s="20">
        <f t="shared" si="956"/>
        <v>12</v>
      </c>
      <c r="R184" s="20">
        <v>2</v>
      </c>
      <c r="S184" s="20">
        <v>10</v>
      </c>
      <c r="T184" s="20">
        <v>1</v>
      </c>
      <c r="U184" s="20">
        <v>3</v>
      </c>
      <c r="V184" s="20">
        <f t="shared" si="957"/>
        <v>4</v>
      </c>
      <c r="W184" s="20">
        <v>2</v>
      </c>
      <c r="X184" s="20">
        <v>6</v>
      </c>
      <c r="Y184" s="20">
        <v>0</v>
      </c>
      <c r="Z184" s="20">
        <v>1</v>
      </c>
      <c r="AA184" s="20">
        <f t="shared" si="958"/>
        <v>1</v>
      </c>
      <c r="AB184" s="20">
        <v>2</v>
      </c>
      <c r="AC184" s="20">
        <v>70</v>
      </c>
      <c r="AD184" s="20">
        <v>4</v>
      </c>
      <c r="AE184" s="20">
        <v>3</v>
      </c>
      <c r="AF184" s="20">
        <f t="shared" si="959"/>
        <v>7</v>
      </c>
      <c r="AG184" s="20">
        <v>2</v>
      </c>
      <c r="AH184" s="20">
        <v>8</v>
      </c>
      <c r="AI184" s="20">
        <v>2</v>
      </c>
      <c r="AJ184" s="20">
        <v>3</v>
      </c>
      <c r="AK184" s="20">
        <f t="shared" si="960"/>
        <v>5</v>
      </c>
      <c r="AL184" s="20">
        <v>0</v>
      </c>
      <c r="AM184" s="20">
        <v>0</v>
      </c>
      <c r="AN184" s="20">
        <v>0</v>
      </c>
      <c r="AO184" s="20">
        <v>0</v>
      </c>
      <c r="AP184" s="20">
        <f t="shared" si="961"/>
        <v>0</v>
      </c>
      <c r="AQ184" s="20">
        <v>0</v>
      </c>
      <c r="AR184" s="20">
        <v>0</v>
      </c>
      <c r="AS184" s="20">
        <v>0</v>
      </c>
      <c r="AT184" s="20">
        <v>0</v>
      </c>
      <c r="AU184" s="20">
        <f t="shared" si="962"/>
        <v>0</v>
      </c>
      <c r="AV184" s="20">
        <v>0</v>
      </c>
      <c r="AW184" s="20">
        <v>0</v>
      </c>
      <c r="AX184" s="20">
        <v>0</v>
      </c>
      <c r="AY184" s="20">
        <v>0</v>
      </c>
      <c r="AZ184" s="20">
        <f t="shared" si="963"/>
        <v>0</v>
      </c>
      <c r="BA184" s="20">
        <v>0</v>
      </c>
      <c r="BB184" s="20">
        <v>0</v>
      </c>
      <c r="BC184" s="20">
        <v>0</v>
      </c>
      <c r="BD184" s="20">
        <v>0</v>
      </c>
      <c r="BE184" s="20">
        <f t="shared" si="964"/>
        <v>0</v>
      </c>
      <c r="BF184" s="22">
        <f t="shared" si="965"/>
        <v>25</v>
      </c>
      <c r="BG184" s="22">
        <f t="shared" si="966"/>
        <v>116</v>
      </c>
      <c r="BH184" s="22">
        <f t="shared" si="967"/>
        <v>16</v>
      </c>
      <c r="BI184" s="22">
        <f t="shared" si="968"/>
        <v>17</v>
      </c>
      <c r="BJ184" s="22">
        <f t="shared" si="969"/>
        <v>33</v>
      </c>
      <c r="BK184" s="23">
        <v>2</v>
      </c>
      <c r="BL184" s="22" t="str">
        <f t="shared" si="970"/>
        <v>0</v>
      </c>
      <c r="BM184" s="22" t="str">
        <f t="shared" si="971"/>
        <v>0</v>
      </c>
      <c r="BN184" s="22">
        <f t="shared" si="972"/>
        <v>0</v>
      </c>
      <c r="BO184" s="22">
        <f t="shared" si="973"/>
        <v>16</v>
      </c>
      <c r="BP184" s="22">
        <f t="shared" si="974"/>
        <v>17</v>
      </c>
      <c r="BQ184" s="22">
        <f t="shared" si="975"/>
        <v>33</v>
      </c>
      <c r="BR184" s="22" t="str">
        <f t="shared" si="976"/>
        <v>0</v>
      </c>
      <c r="BS184" s="22" t="str">
        <f t="shared" si="977"/>
        <v>0</v>
      </c>
      <c r="BT184" s="22">
        <f t="shared" si="978"/>
        <v>0</v>
      </c>
    </row>
    <row r="185" spans="1:72" ht="23.25" customHeight="1" x14ac:dyDescent="0.3">
      <c r="A185" s="18"/>
      <c r="B185" s="81" t="s">
        <v>126</v>
      </c>
      <c r="C185" s="20">
        <v>5</v>
      </c>
      <c r="D185" s="20">
        <v>3</v>
      </c>
      <c r="E185" s="20">
        <v>0</v>
      </c>
      <c r="F185" s="20">
        <v>3</v>
      </c>
      <c r="G185" s="20">
        <f t="shared" si="955"/>
        <v>3</v>
      </c>
      <c r="H185" s="20">
        <v>0</v>
      </c>
      <c r="I185" s="124">
        <v>15</v>
      </c>
      <c r="J185" s="20">
        <v>4</v>
      </c>
      <c r="K185" s="20">
        <v>9</v>
      </c>
      <c r="L185" s="20">
        <f t="shared" si="979"/>
        <v>13</v>
      </c>
      <c r="M185" s="20">
        <v>10</v>
      </c>
      <c r="N185" s="20">
        <f>10+10</f>
        <v>20</v>
      </c>
      <c r="O185" s="20">
        <v>1</v>
      </c>
      <c r="P185" s="20">
        <v>3</v>
      </c>
      <c r="Q185" s="20">
        <f t="shared" si="956"/>
        <v>4</v>
      </c>
      <c r="R185" s="20">
        <v>5</v>
      </c>
      <c r="S185" s="20">
        <v>41</v>
      </c>
      <c r="T185" s="20">
        <v>5</v>
      </c>
      <c r="U185" s="20">
        <v>4</v>
      </c>
      <c r="V185" s="20">
        <f t="shared" si="957"/>
        <v>9</v>
      </c>
      <c r="W185" s="20">
        <v>3</v>
      </c>
      <c r="X185" s="20">
        <v>9</v>
      </c>
      <c r="Y185" s="20">
        <v>0</v>
      </c>
      <c r="Z185" s="20">
        <v>2</v>
      </c>
      <c r="AA185" s="20">
        <f t="shared" si="958"/>
        <v>2</v>
      </c>
      <c r="AB185" s="20">
        <v>2</v>
      </c>
      <c r="AC185" s="20">
        <v>48</v>
      </c>
      <c r="AD185" s="20">
        <v>1</v>
      </c>
      <c r="AE185" s="20">
        <v>0</v>
      </c>
      <c r="AF185" s="20">
        <f t="shared" si="959"/>
        <v>1</v>
      </c>
      <c r="AG185" s="20">
        <v>0</v>
      </c>
      <c r="AH185" s="20">
        <v>0</v>
      </c>
      <c r="AI185" s="20">
        <v>0</v>
      </c>
      <c r="AJ185" s="20">
        <v>0</v>
      </c>
      <c r="AK185" s="20">
        <f t="shared" si="960"/>
        <v>0</v>
      </c>
      <c r="AL185" s="20">
        <v>0</v>
      </c>
      <c r="AM185" s="20">
        <v>0</v>
      </c>
      <c r="AN185" s="20">
        <v>0</v>
      </c>
      <c r="AO185" s="20">
        <v>0</v>
      </c>
      <c r="AP185" s="20">
        <f t="shared" si="961"/>
        <v>0</v>
      </c>
      <c r="AQ185" s="20">
        <v>0</v>
      </c>
      <c r="AR185" s="20">
        <v>0</v>
      </c>
      <c r="AS185" s="20">
        <v>0</v>
      </c>
      <c r="AT185" s="20">
        <v>0</v>
      </c>
      <c r="AU185" s="20">
        <f t="shared" si="962"/>
        <v>0</v>
      </c>
      <c r="AV185" s="20">
        <v>0</v>
      </c>
      <c r="AW185" s="20">
        <v>0</v>
      </c>
      <c r="AX185" s="20">
        <v>0</v>
      </c>
      <c r="AY185" s="20">
        <v>0</v>
      </c>
      <c r="AZ185" s="20">
        <f t="shared" si="963"/>
        <v>0</v>
      </c>
      <c r="BA185" s="20">
        <v>0</v>
      </c>
      <c r="BB185" s="20">
        <v>0</v>
      </c>
      <c r="BC185" s="20">
        <v>0</v>
      </c>
      <c r="BD185" s="20">
        <v>0</v>
      </c>
      <c r="BE185" s="20">
        <f t="shared" si="964"/>
        <v>0</v>
      </c>
      <c r="BF185" s="22">
        <f t="shared" si="965"/>
        <v>25</v>
      </c>
      <c r="BG185" s="22">
        <f t="shared" si="966"/>
        <v>136</v>
      </c>
      <c r="BH185" s="22">
        <f t="shared" si="967"/>
        <v>11</v>
      </c>
      <c r="BI185" s="22">
        <f t="shared" si="968"/>
        <v>21</v>
      </c>
      <c r="BJ185" s="22">
        <f t="shared" si="969"/>
        <v>32</v>
      </c>
      <c r="BK185" s="23">
        <v>2</v>
      </c>
      <c r="BL185" s="22" t="str">
        <f t="shared" si="970"/>
        <v>0</v>
      </c>
      <c r="BM185" s="22" t="str">
        <f t="shared" si="971"/>
        <v>0</v>
      </c>
      <c r="BN185" s="22">
        <f t="shared" si="972"/>
        <v>0</v>
      </c>
      <c r="BO185" s="22">
        <f t="shared" si="973"/>
        <v>11</v>
      </c>
      <c r="BP185" s="22">
        <f t="shared" si="974"/>
        <v>21</v>
      </c>
      <c r="BQ185" s="22">
        <f t="shared" si="975"/>
        <v>32</v>
      </c>
      <c r="BR185" s="22" t="str">
        <f t="shared" si="976"/>
        <v>0</v>
      </c>
      <c r="BS185" s="22" t="str">
        <f t="shared" si="977"/>
        <v>0</v>
      </c>
      <c r="BT185" s="22">
        <f t="shared" si="978"/>
        <v>0</v>
      </c>
    </row>
    <row r="186" spans="1:72" s="2" customFormat="1" ht="23.25" customHeight="1" x14ac:dyDescent="0.3">
      <c r="A186" s="4"/>
      <c r="B186" s="21" t="s">
        <v>34</v>
      </c>
      <c r="C186" s="22">
        <f t="shared" ref="C186:AM186" si="980">SUM(C179:C185)</f>
        <v>42</v>
      </c>
      <c r="D186" s="22">
        <f t="shared" si="980"/>
        <v>17</v>
      </c>
      <c r="E186" s="22">
        <f t="shared" si="980"/>
        <v>7</v>
      </c>
      <c r="F186" s="22">
        <f t="shared" si="980"/>
        <v>7</v>
      </c>
      <c r="G186" s="22">
        <f t="shared" si="980"/>
        <v>14</v>
      </c>
      <c r="H186" s="22">
        <f>SUM(H179:H185)</f>
        <v>0</v>
      </c>
      <c r="I186" s="32">
        <f t="shared" ref="I186:L186" si="981">SUM(I179:I185)</f>
        <v>70</v>
      </c>
      <c r="J186" s="22">
        <f t="shared" si="981"/>
        <v>18</v>
      </c>
      <c r="K186" s="22">
        <f t="shared" si="981"/>
        <v>37</v>
      </c>
      <c r="L186" s="22">
        <f t="shared" si="981"/>
        <v>55</v>
      </c>
      <c r="M186" s="22">
        <f t="shared" si="980"/>
        <v>79</v>
      </c>
      <c r="N186" s="22">
        <f t="shared" si="980"/>
        <v>89</v>
      </c>
      <c r="O186" s="22">
        <f t="shared" si="980"/>
        <v>17</v>
      </c>
      <c r="P186" s="22">
        <f t="shared" si="980"/>
        <v>24</v>
      </c>
      <c r="Q186" s="22">
        <f t="shared" si="980"/>
        <v>41</v>
      </c>
      <c r="R186" s="22">
        <f t="shared" si="980"/>
        <v>37</v>
      </c>
      <c r="S186" s="22">
        <f t="shared" si="980"/>
        <v>195</v>
      </c>
      <c r="T186" s="22">
        <f t="shared" si="980"/>
        <v>33</v>
      </c>
      <c r="U186" s="22">
        <f t="shared" si="980"/>
        <v>41</v>
      </c>
      <c r="V186" s="22">
        <f t="shared" si="980"/>
        <v>74</v>
      </c>
      <c r="W186" s="22">
        <f t="shared" si="980"/>
        <v>31</v>
      </c>
      <c r="X186" s="22">
        <f t="shared" si="980"/>
        <v>78</v>
      </c>
      <c r="Y186" s="22">
        <f t="shared" si="980"/>
        <v>5</v>
      </c>
      <c r="Z186" s="22">
        <f t="shared" si="980"/>
        <v>13</v>
      </c>
      <c r="AA186" s="22">
        <f t="shared" si="980"/>
        <v>18</v>
      </c>
      <c r="AB186" s="22">
        <f t="shared" si="980"/>
        <v>16</v>
      </c>
      <c r="AC186" s="22">
        <f t="shared" si="980"/>
        <v>247</v>
      </c>
      <c r="AD186" s="22">
        <f t="shared" si="980"/>
        <v>9</v>
      </c>
      <c r="AE186" s="22">
        <f t="shared" si="980"/>
        <v>13</v>
      </c>
      <c r="AF186" s="22">
        <f t="shared" si="980"/>
        <v>22</v>
      </c>
      <c r="AG186" s="22">
        <f t="shared" si="980"/>
        <v>5</v>
      </c>
      <c r="AH186" s="22">
        <f t="shared" si="980"/>
        <v>13</v>
      </c>
      <c r="AI186" s="22">
        <f t="shared" si="980"/>
        <v>3</v>
      </c>
      <c r="AJ186" s="22">
        <f t="shared" si="980"/>
        <v>6</v>
      </c>
      <c r="AK186" s="22">
        <f t="shared" si="980"/>
        <v>9</v>
      </c>
      <c r="AL186" s="22">
        <f t="shared" si="980"/>
        <v>0</v>
      </c>
      <c r="AM186" s="22">
        <f t="shared" si="980"/>
        <v>0</v>
      </c>
      <c r="AN186" s="22">
        <f t="shared" ref="AN186:BE186" si="982">SUM(AN179:AN185)</f>
        <v>0</v>
      </c>
      <c r="AO186" s="22">
        <f t="shared" si="982"/>
        <v>0</v>
      </c>
      <c r="AP186" s="22">
        <f t="shared" si="982"/>
        <v>0</v>
      </c>
      <c r="AQ186" s="22">
        <f t="shared" si="982"/>
        <v>0</v>
      </c>
      <c r="AR186" s="22">
        <f t="shared" si="982"/>
        <v>6</v>
      </c>
      <c r="AS186" s="22">
        <f t="shared" si="982"/>
        <v>5</v>
      </c>
      <c r="AT186" s="22">
        <f t="shared" si="982"/>
        <v>1</v>
      </c>
      <c r="AU186" s="22">
        <f t="shared" si="982"/>
        <v>6</v>
      </c>
      <c r="AV186" s="22">
        <f t="shared" si="982"/>
        <v>0</v>
      </c>
      <c r="AW186" s="22">
        <f t="shared" si="982"/>
        <v>2</v>
      </c>
      <c r="AX186" s="22">
        <f t="shared" si="982"/>
        <v>0</v>
      </c>
      <c r="AY186" s="22">
        <f t="shared" si="982"/>
        <v>0</v>
      </c>
      <c r="AZ186" s="22">
        <f t="shared" si="982"/>
        <v>0</v>
      </c>
      <c r="BA186" s="22">
        <f t="shared" si="982"/>
        <v>0</v>
      </c>
      <c r="BB186" s="22">
        <f t="shared" si="982"/>
        <v>0</v>
      </c>
      <c r="BC186" s="22">
        <f t="shared" si="982"/>
        <v>0</v>
      </c>
      <c r="BD186" s="22">
        <f t="shared" si="982"/>
        <v>0</v>
      </c>
      <c r="BE186" s="22">
        <f t="shared" si="982"/>
        <v>0</v>
      </c>
      <c r="BF186" s="22">
        <f t="shared" si="965"/>
        <v>210</v>
      </c>
      <c r="BG186" s="22">
        <f t="shared" si="966"/>
        <v>717</v>
      </c>
      <c r="BH186" s="22">
        <f t="shared" si="967"/>
        <v>97</v>
      </c>
      <c r="BI186" s="22">
        <f t="shared" si="968"/>
        <v>142</v>
      </c>
      <c r="BJ186" s="22">
        <f t="shared" si="969"/>
        <v>239</v>
      </c>
      <c r="BK186" s="23"/>
      <c r="BL186" s="22">
        <f t="shared" ref="BL186:BQ186" si="983">SUM(BL179:BL185)</f>
        <v>45</v>
      </c>
      <c r="BM186" s="22">
        <f t="shared" si="983"/>
        <v>48</v>
      </c>
      <c r="BN186" s="22">
        <f t="shared" si="983"/>
        <v>93</v>
      </c>
      <c r="BO186" s="22">
        <f t="shared" si="983"/>
        <v>52</v>
      </c>
      <c r="BP186" s="22">
        <f t="shared" si="983"/>
        <v>94</v>
      </c>
      <c r="BQ186" s="22">
        <f t="shared" si="983"/>
        <v>146</v>
      </c>
      <c r="BR186" s="22">
        <f t="shared" ref="BR186:BT186" si="984">SUM(BR179:BR185)</f>
        <v>0</v>
      </c>
      <c r="BS186" s="22">
        <f t="shared" si="984"/>
        <v>0</v>
      </c>
      <c r="BT186" s="22">
        <f t="shared" si="984"/>
        <v>0</v>
      </c>
    </row>
    <row r="187" spans="1:72" ht="23.25" customHeight="1" x14ac:dyDescent="0.3">
      <c r="A187" s="18"/>
      <c r="B187" s="5" t="s">
        <v>116</v>
      </c>
      <c r="C187" s="129"/>
      <c r="D187" s="86"/>
      <c r="E187" s="86"/>
      <c r="F187" s="86"/>
      <c r="G187" s="28"/>
      <c r="H187" s="28"/>
      <c r="I187" s="28"/>
      <c r="J187" s="20"/>
      <c r="K187" s="20"/>
      <c r="L187" s="20"/>
      <c r="M187" s="20"/>
      <c r="N187" s="20"/>
      <c r="O187" s="20"/>
      <c r="P187" s="20"/>
      <c r="Q187" s="20"/>
      <c r="R187" s="57"/>
      <c r="S187" s="57"/>
      <c r="T187" s="57"/>
      <c r="U187" s="57"/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57"/>
      <c r="AH187" s="57"/>
      <c r="AI187" s="57"/>
      <c r="AJ187" s="57"/>
      <c r="AK187" s="20"/>
      <c r="AL187" s="57"/>
      <c r="AM187" s="57"/>
      <c r="AN187" s="57"/>
      <c r="AO187" s="57"/>
      <c r="AP187" s="20"/>
      <c r="AQ187" s="20"/>
      <c r="AR187" s="20"/>
      <c r="AS187" s="20"/>
      <c r="AT187" s="20"/>
      <c r="AU187" s="20"/>
      <c r="AV187" s="20"/>
      <c r="AW187" s="20"/>
      <c r="AX187" s="20"/>
      <c r="AY187" s="20"/>
      <c r="AZ187" s="20"/>
      <c r="BA187" s="20"/>
      <c r="BB187" s="20"/>
      <c r="BC187" s="20"/>
      <c r="BD187" s="20"/>
      <c r="BE187" s="20"/>
      <c r="BF187" s="20"/>
      <c r="BG187" s="20"/>
      <c r="BH187" s="20"/>
      <c r="BI187" s="20"/>
      <c r="BJ187" s="20"/>
      <c r="BK187" s="114"/>
      <c r="BL187" s="20"/>
      <c r="BM187" s="20"/>
      <c r="BN187" s="20"/>
      <c r="BO187" s="20"/>
      <c r="BP187" s="20"/>
      <c r="BQ187" s="20"/>
      <c r="BR187" s="20"/>
      <c r="BS187" s="20"/>
      <c r="BT187" s="20"/>
    </row>
    <row r="188" spans="1:72" ht="23.25" customHeight="1" x14ac:dyDescent="0.3">
      <c r="A188" s="18"/>
      <c r="B188" s="19" t="s">
        <v>127</v>
      </c>
      <c r="C188" s="20">
        <v>2</v>
      </c>
      <c r="D188" s="20">
        <v>0</v>
      </c>
      <c r="E188" s="20">
        <v>0</v>
      </c>
      <c r="F188" s="20">
        <v>0</v>
      </c>
      <c r="G188" s="20">
        <f t="shared" ref="G188:G191" si="985">E188+F188</f>
        <v>0</v>
      </c>
      <c r="H188" s="20">
        <v>0</v>
      </c>
      <c r="I188" s="124">
        <f>10+3</f>
        <v>13</v>
      </c>
      <c r="J188" s="20">
        <v>6</v>
      </c>
      <c r="K188" s="20">
        <v>3</v>
      </c>
      <c r="L188" s="20">
        <f>SUM(J188:K188)</f>
        <v>9</v>
      </c>
      <c r="M188" s="20">
        <v>2</v>
      </c>
      <c r="N188" s="20">
        <v>2</v>
      </c>
      <c r="O188" s="20">
        <v>0</v>
      </c>
      <c r="P188" s="20">
        <v>1</v>
      </c>
      <c r="Q188" s="20">
        <f t="shared" ref="Q188:Q191" si="986">O188+P188</f>
        <v>1</v>
      </c>
      <c r="R188" s="20">
        <v>7</v>
      </c>
      <c r="S188" s="20">
        <v>13</v>
      </c>
      <c r="T188" s="20">
        <v>3</v>
      </c>
      <c r="U188" s="20">
        <v>2</v>
      </c>
      <c r="V188" s="20">
        <f t="shared" ref="V188:V191" si="987">T188+U188</f>
        <v>5</v>
      </c>
      <c r="W188" s="20">
        <v>7</v>
      </c>
      <c r="X188" s="20">
        <v>4</v>
      </c>
      <c r="Y188" s="20">
        <v>0</v>
      </c>
      <c r="Z188" s="20">
        <v>2</v>
      </c>
      <c r="AA188" s="20">
        <f>SUM(Y188:Z188)</f>
        <v>2</v>
      </c>
      <c r="AB188" s="20">
        <v>5</v>
      </c>
      <c r="AC188" s="20">
        <v>4</v>
      </c>
      <c r="AD188" s="20">
        <v>0</v>
      </c>
      <c r="AE188" s="20">
        <v>0</v>
      </c>
      <c r="AF188" s="20">
        <f t="shared" ref="AF188:AF191" si="988">AD188+AE188</f>
        <v>0</v>
      </c>
      <c r="AG188" s="20">
        <v>2</v>
      </c>
      <c r="AH188" s="20">
        <v>0</v>
      </c>
      <c r="AI188" s="20">
        <v>0</v>
      </c>
      <c r="AJ188" s="20">
        <v>0</v>
      </c>
      <c r="AK188" s="20">
        <f t="shared" ref="AK188:AK191" si="989">AI188+AJ188</f>
        <v>0</v>
      </c>
      <c r="AL188" s="20">
        <v>0</v>
      </c>
      <c r="AM188" s="20">
        <v>0</v>
      </c>
      <c r="AN188" s="20">
        <v>0</v>
      </c>
      <c r="AO188" s="20">
        <v>0</v>
      </c>
      <c r="AP188" s="20">
        <f t="shared" ref="AP188:AP191" si="990">AN188+AO188</f>
        <v>0</v>
      </c>
      <c r="AQ188" s="20">
        <v>0</v>
      </c>
      <c r="AR188" s="20">
        <v>0</v>
      </c>
      <c r="AS188" s="20">
        <v>0</v>
      </c>
      <c r="AT188" s="20">
        <v>0</v>
      </c>
      <c r="AU188" s="20">
        <f t="shared" ref="AU188:AU191" si="991">AS188+AT188</f>
        <v>0</v>
      </c>
      <c r="AV188" s="20">
        <v>0</v>
      </c>
      <c r="AW188" s="20">
        <v>0</v>
      </c>
      <c r="AX188" s="20">
        <v>0</v>
      </c>
      <c r="AY188" s="20">
        <v>0</v>
      </c>
      <c r="AZ188" s="20">
        <f t="shared" ref="AZ188:AZ191" si="992">AX188+AY188</f>
        <v>0</v>
      </c>
      <c r="BA188" s="20">
        <v>0</v>
      </c>
      <c r="BB188" s="20">
        <v>0</v>
      </c>
      <c r="BC188" s="20">
        <v>0</v>
      </c>
      <c r="BD188" s="20">
        <v>0</v>
      </c>
      <c r="BE188" s="20">
        <f t="shared" ref="BE188:BE191" si="993">BC188+BD188</f>
        <v>0</v>
      </c>
      <c r="BF188" s="22">
        <f t="shared" ref="BF188:BF194" si="994">C188+M188+R188+W188+AB188+AG188+AL188+AQ188+AV188+BA188+H188</f>
        <v>25</v>
      </c>
      <c r="BG188" s="22">
        <f t="shared" ref="BG188:BG194" si="995">D188+N188+S188+X188+AC188+AH188+AM188+AR188+AW188+BB188+I188</f>
        <v>36</v>
      </c>
      <c r="BH188" s="22">
        <f t="shared" ref="BH188:BH194" si="996">E188+O188+T188+Y188+AD188+AI188+AN188+AS188+AX188+BC188+J188</f>
        <v>9</v>
      </c>
      <c r="BI188" s="22">
        <f t="shared" ref="BI188:BI194" si="997">F188+P188+U188+Z188+AE188+AJ188+AO188+AT188+AY188+BD188+K188</f>
        <v>8</v>
      </c>
      <c r="BJ188" s="22">
        <f t="shared" ref="BJ188:BJ194" si="998">G188+Q188+V188+AA188+AF188+AK188+AP188+AU188+AZ188+BE188+L188</f>
        <v>17</v>
      </c>
      <c r="BK188" s="23">
        <v>1</v>
      </c>
      <c r="BL188" s="22">
        <f t="shared" ref="BL188:BL191" si="999">IF(BK188=1,BH188,"0")</f>
        <v>9</v>
      </c>
      <c r="BM188" s="22">
        <f t="shared" ref="BM188:BM191" si="1000">IF(BK188=1,BI188,"0")</f>
        <v>8</v>
      </c>
      <c r="BN188" s="22">
        <f t="shared" ref="BN188:BN191" si="1001">BL188+BM188</f>
        <v>17</v>
      </c>
      <c r="BO188" s="22" t="str">
        <f t="shared" ref="BO188:BO191" si="1002">IF(BK188=2,BH188,"0")</f>
        <v>0</v>
      </c>
      <c r="BP188" s="22" t="str">
        <f t="shared" ref="BP188:BP191" si="1003">IF(BK188=2,BI188,"0")</f>
        <v>0</v>
      </c>
      <c r="BQ188" s="22">
        <f t="shared" ref="BQ188:BQ191" si="1004">BO188+BP188</f>
        <v>0</v>
      </c>
      <c r="BR188" s="22" t="str">
        <f t="shared" ref="BR188:BR191" si="1005">IF(BN188=2,BK188,"0")</f>
        <v>0</v>
      </c>
      <c r="BS188" s="22" t="str">
        <f t="shared" ref="BS188:BS191" si="1006">IF(BN188=2,BL188,"0")</f>
        <v>0</v>
      </c>
      <c r="BT188" s="22">
        <f t="shared" ref="BT188:BT191" si="1007">BR188+BS188</f>
        <v>0</v>
      </c>
    </row>
    <row r="189" spans="1:72" ht="23.25" customHeight="1" x14ac:dyDescent="0.3">
      <c r="A189" s="18"/>
      <c r="B189" s="19" t="s">
        <v>128</v>
      </c>
      <c r="C189" s="20">
        <v>2</v>
      </c>
      <c r="D189" s="20">
        <v>2</v>
      </c>
      <c r="E189" s="20">
        <v>6</v>
      </c>
      <c r="F189" s="20">
        <v>0</v>
      </c>
      <c r="G189" s="20">
        <f t="shared" si="985"/>
        <v>6</v>
      </c>
      <c r="H189" s="20">
        <v>0</v>
      </c>
      <c r="I189" s="124">
        <f>22+1</f>
        <v>23</v>
      </c>
      <c r="J189" s="20">
        <v>13</v>
      </c>
      <c r="K189" s="20">
        <v>3</v>
      </c>
      <c r="L189" s="20">
        <f t="shared" ref="L189:L191" si="1008">SUM(J189:K189)</f>
        <v>16</v>
      </c>
      <c r="M189" s="20">
        <v>3</v>
      </c>
      <c r="N189" s="20">
        <v>7</v>
      </c>
      <c r="O189" s="20">
        <v>3</v>
      </c>
      <c r="P189" s="20">
        <v>1</v>
      </c>
      <c r="Q189" s="20">
        <f t="shared" si="986"/>
        <v>4</v>
      </c>
      <c r="R189" s="20">
        <v>40</v>
      </c>
      <c r="S189" s="20">
        <v>49</v>
      </c>
      <c r="T189" s="20">
        <v>16</v>
      </c>
      <c r="U189" s="20">
        <v>4</v>
      </c>
      <c r="V189" s="20">
        <f t="shared" si="987"/>
        <v>20</v>
      </c>
      <c r="W189" s="20">
        <v>5</v>
      </c>
      <c r="X189" s="20">
        <v>11</v>
      </c>
      <c r="Y189" s="20">
        <v>0</v>
      </c>
      <c r="Z189" s="20">
        <v>2</v>
      </c>
      <c r="AA189" s="20">
        <f t="shared" ref="AA189:AA191" si="1009">SUM(Y189:Z189)</f>
        <v>2</v>
      </c>
      <c r="AB189" s="20">
        <v>5</v>
      </c>
      <c r="AC189" s="20">
        <v>23</v>
      </c>
      <c r="AD189" s="20">
        <v>3</v>
      </c>
      <c r="AE189" s="20">
        <v>0</v>
      </c>
      <c r="AF189" s="20">
        <f t="shared" si="988"/>
        <v>3</v>
      </c>
      <c r="AG189" s="20">
        <v>5</v>
      </c>
      <c r="AH189" s="20">
        <v>4</v>
      </c>
      <c r="AI189" s="20">
        <v>2</v>
      </c>
      <c r="AJ189" s="20">
        <v>0</v>
      </c>
      <c r="AK189" s="20">
        <f t="shared" si="989"/>
        <v>2</v>
      </c>
      <c r="AL189" s="20">
        <v>0</v>
      </c>
      <c r="AM189" s="20">
        <v>0</v>
      </c>
      <c r="AN189" s="20">
        <v>0</v>
      </c>
      <c r="AO189" s="20">
        <v>0</v>
      </c>
      <c r="AP189" s="20">
        <f t="shared" si="990"/>
        <v>0</v>
      </c>
      <c r="AQ189" s="20">
        <v>0</v>
      </c>
      <c r="AR189" s="20">
        <v>0</v>
      </c>
      <c r="AS189" s="20">
        <v>0</v>
      </c>
      <c r="AT189" s="20">
        <v>0</v>
      </c>
      <c r="AU189" s="20">
        <f t="shared" si="991"/>
        <v>0</v>
      </c>
      <c r="AV189" s="20">
        <v>0</v>
      </c>
      <c r="AW189" s="20">
        <v>0</v>
      </c>
      <c r="AX189" s="20">
        <v>0</v>
      </c>
      <c r="AY189" s="20">
        <v>0</v>
      </c>
      <c r="AZ189" s="20">
        <f t="shared" si="992"/>
        <v>0</v>
      </c>
      <c r="BA189" s="20">
        <v>0</v>
      </c>
      <c r="BB189" s="20">
        <v>0</v>
      </c>
      <c r="BC189" s="20">
        <v>0</v>
      </c>
      <c r="BD189" s="20">
        <v>0</v>
      </c>
      <c r="BE189" s="20">
        <f t="shared" si="993"/>
        <v>0</v>
      </c>
      <c r="BF189" s="22">
        <f t="shared" si="994"/>
        <v>60</v>
      </c>
      <c r="BG189" s="22">
        <f t="shared" si="995"/>
        <v>119</v>
      </c>
      <c r="BH189" s="22">
        <f t="shared" si="996"/>
        <v>43</v>
      </c>
      <c r="BI189" s="22">
        <f t="shared" si="997"/>
        <v>10</v>
      </c>
      <c r="BJ189" s="22">
        <f t="shared" si="998"/>
        <v>53</v>
      </c>
      <c r="BK189" s="23">
        <v>1</v>
      </c>
      <c r="BL189" s="22">
        <f t="shared" si="999"/>
        <v>43</v>
      </c>
      <c r="BM189" s="22">
        <f t="shared" si="1000"/>
        <v>10</v>
      </c>
      <c r="BN189" s="22">
        <f t="shared" si="1001"/>
        <v>53</v>
      </c>
      <c r="BO189" s="22" t="str">
        <f t="shared" si="1002"/>
        <v>0</v>
      </c>
      <c r="BP189" s="22" t="str">
        <f t="shared" si="1003"/>
        <v>0</v>
      </c>
      <c r="BQ189" s="22">
        <f t="shared" si="1004"/>
        <v>0</v>
      </c>
      <c r="BR189" s="22" t="str">
        <f t="shared" si="1005"/>
        <v>0</v>
      </c>
      <c r="BS189" s="22" t="str">
        <f t="shared" si="1006"/>
        <v>0</v>
      </c>
      <c r="BT189" s="22">
        <f t="shared" si="1007"/>
        <v>0</v>
      </c>
    </row>
    <row r="190" spans="1:72" ht="23.25" customHeight="1" x14ac:dyDescent="0.3">
      <c r="A190" s="18"/>
      <c r="B190" s="19" t="s">
        <v>129</v>
      </c>
      <c r="C190" s="20">
        <v>10</v>
      </c>
      <c r="D190" s="20">
        <v>4</v>
      </c>
      <c r="E190" s="20">
        <v>2</v>
      </c>
      <c r="F190" s="20">
        <v>1</v>
      </c>
      <c r="G190" s="20">
        <f t="shared" ref="G190" si="1010">E190+F190</f>
        <v>3</v>
      </c>
      <c r="H190" s="20">
        <v>0</v>
      </c>
      <c r="I190" s="124">
        <v>28</v>
      </c>
      <c r="J190" s="20">
        <v>7</v>
      </c>
      <c r="K190" s="20">
        <v>16</v>
      </c>
      <c r="L190" s="20">
        <f t="shared" si="1008"/>
        <v>23</v>
      </c>
      <c r="M190" s="20">
        <v>15</v>
      </c>
      <c r="N190" s="20">
        <v>1</v>
      </c>
      <c r="O190" s="20">
        <v>0</v>
      </c>
      <c r="P190" s="20">
        <v>0</v>
      </c>
      <c r="Q190" s="20">
        <f t="shared" ref="Q190" si="1011">O190+P190</f>
        <v>0</v>
      </c>
      <c r="R190" s="20">
        <v>35</v>
      </c>
      <c r="S190" s="20">
        <v>106</v>
      </c>
      <c r="T190" s="20">
        <v>18</v>
      </c>
      <c r="U190" s="20">
        <v>30</v>
      </c>
      <c r="V190" s="20">
        <f t="shared" ref="V190" si="1012">T190+U190</f>
        <v>48</v>
      </c>
      <c r="W190" s="20">
        <v>25</v>
      </c>
      <c r="X190" s="20">
        <v>22</v>
      </c>
      <c r="Y190" s="20">
        <v>2</v>
      </c>
      <c r="Z190" s="20">
        <v>8</v>
      </c>
      <c r="AA190" s="20">
        <f t="shared" si="1009"/>
        <v>10</v>
      </c>
      <c r="AB190" s="20">
        <v>0</v>
      </c>
      <c r="AC190" s="20">
        <v>0</v>
      </c>
      <c r="AD190" s="20">
        <v>0</v>
      </c>
      <c r="AE190" s="20">
        <v>0</v>
      </c>
      <c r="AF190" s="20">
        <f t="shared" ref="AF190" si="1013">AD190+AE190</f>
        <v>0</v>
      </c>
      <c r="AG190" s="20">
        <v>5</v>
      </c>
      <c r="AH190" s="20">
        <v>5</v>
      </c>
      <c r="AI190" s="20">
        <v>0</v>
      </c>
      <c r="AJ190" s="20">
        <v>5</v>
      </c>
      <c r="AK190" s="20">
        <f t="shared" ref="AK190" si="1014">AI190+AJ190</f>
        <v>5</v>
      </c>
      <c r="AL190" s="20">
        <v>0</v>
      </c>
      <c r="AM190" s="20">
        <v>0</v>
      </c>
      <c r="AN190" s="20">
        <v>0</v>
      </c>
      <c r="AO190" s="20">
        <v>0</v>
      </c>
      <c r="AP190" s="20">
        <f t="shared" ref="AP190" si="1015">AN190+AO190</f>
        <v>0</v>
      </c>
      <c r="AQ190" s="20">
        <v>0</v>
      </c>
      <c r="AR190" s="20">
        <v>0</v>
      </c>
      <c r="AS190" s="20">
        <v>0</v>
      </c>
      <c r="AT190" s="20">
        <v>0</v>
      </c>
      <c r="AU190" s="20">
        <f t="shared" ref="AU190" si="1016">AS190+AT190</f>
        <v>0</v>
      </c>
      <c r="AV190" s="20">
        <v>0</v>
      </c>
      <c r="AW190" s="20">
        <v>0</v>
      </c>
      <c r="AX190" s="20">
        <v>0</v>
      </c>
      <c r="AY190" s="20">
        <v>0</v>
      </c>
      <c r="AZ190" s="20">
        <f t="shared" ref="AZ190" si="1017">AX190+AY190</f>
        <v>0</v>
      </c>
      <c r="BA190" s="20">
        <v>0</v>
      </c>
      <c r="BB190" s="20">
        <v>0</v>
      </c>
      <c r="BC190" s="20">
        <v>0</v>
      </c>
      <c r="BD190" s="20">
        <v>0</v>
      </c>
      <c r="BE190" s="20">
        <f t="shared" ref="BE190" si="1018">BC190+BD190</f>
        <v>0</v>
      </c>
      <c r="BF190" s="22">
        <f t="shared" si="994"/>
        <v>90</v>
      </c>
      <c r="BG190" s="22">
        <f t="shared" si="995"/>
        <v>166</v>
      </c>
      <c r="BH190" s="22">
        <f t="shared" si="996"/>
        <v>29</v>
      </c>
      <c r="BI190" s="22">
        <f t="shared" si="997"/>
        <v>60</v>
      </c>
      <c r="BJ190" s="22">
        <f t="shared" si="998"/>
        <v>89</v>
      </c>
      <c r="BK190" s="23">
        <v>1</v>
      </c>
      <c r="BL190" s="22">
        <f t="shared" si="999"/>
        <v>29</v>
      </c>
      <c r="BM190" s="22">
        <f t="shared" si="1000"/>
        <v>60</v>
      </c>
      <c r="BN190" s="22">
        <f t="shared" si="1001"/>
        <v>89</v>
      </c>
      <c r="BO190" s="22" t="str">
        <f t="shared" si="1002"/>
        <v>0</v>
      </c>
      <c r="BP190" s="22" t="str">
        <f t="shared" si="1003"/>
        <v>0</v>
      </c>
      <c r="BQ190" s="22">
        <f t="shared" si="1004"/>
        <v>0</v>
      </c>
      <c r="BR190" s="22" t="str">
        <f t="shared" si="1005"/>
        <v>0</v>
      </c>
      <c r="BS190" s="22" t="str">
        <f t="shared" si="1006"/>
        <v>0</v>
      </c>
      <c r="BT190" s="22">
        <f t="shared" si="1007"/>
        <v>0</v>
      </c>
    </row>
    <row r="191" spans="1:72" ht="23.25" customHeight="1" x14ac:dyDescent="0.3">
      <c r="A191" s="18"/>
      <c r="B191" s="19" t="s">
        <v>130</v>
      </c>
      <c r="C191" s="130">
        <v>6</v>
      </c>
      <c r="D191" s="130">
        <v>1</v>
      </c>
      <c r="E191" s="20">
        <v>0</v>
      </c>
      <c r="F191" s="20">
        <v>0</v>
      </c>
      <c r="G191" s="20">
        <f t="shared" si="985"/>
        <v>0</v>
      </c>
      <c r="H191" s="20">
        <v>0</v>
      </c>
      <c r="I191" s="124">
        <f>1+3</f>
        <v>4</v>
      </c>
      <c r="J191" s="20">
        <v>0</v>
      </c>
      <c r="K191" s="20">
        <v>2</v>
      </c>
      <c r="L191" s="20">
        <f t="shared" si="1008"/>
        <v>2</v>
      </c>
      <c r="M191" s="20">
        <v>10</v>
      </c>
      <c r="N191" s="20">
        <f>5+1</f>
        <v>6</v>
      </c>
      <c r="O191" s="20">
        <v>4</v>
      </c>
      <c r="P191" s="20">
        <v>7</v>
      </c>
      <c r="Q191" s="20">
        <f t="shared" si="986"/>
        <v>11</v>
      </c>
      <c r="R191" s="20">
        <v>4</v>
      </c>
      <c r="S191" s="20">
        <v>10</v>
      </c>
      <c r="T191" s="20">
        <v>4</v>
      </c>
      <c r="U191" s="20">
        <v>10</v>
      </c>
      <c r="V191" s="20">
        <f t="shared" si="987"/>
        <v>14</v>
      </c>
      <c r="W191" s="20">
        <v>4</v>
      </c>
      <c r="X191" s="20">
        <v>4</v>
      </c>
      <c r="Y191" s="20">
        <v>0</v>
      </c>
      <c r="Z191" s="20">
        <v>1</v>
      </c>
      <c r="AA191" s="20">
        <f t="shared" si="1009"/>
        <v>1</v>
      </c>
      <c r="AB191" s="20">
        <v>4</v>
      </c>
      <c r="AC191" s="20">
        <v>13</v>
      </c>
      <c r="AD191" s="20">
        <v>0</v>
      </c>
      <c r="AE191" s="20">
        <v>2</v>
      </c>
      <c r="AF191" s="20">
        <f t="shared" si="988"/>
        <v>2</v>
      </c>
      <c r="AG191" s="20">
        <v>2</v>
      </c>
      <c r="AH191" s="20">
        <v>0</v>
      </c>
      <c r="AI191" s="20">
        <v>0</v>
      </c>
      <c r="AJ191" s="20">
        <v>0</v>
      </c>
      <c r="AK191" s="20">
        <f t="shared" si="989"/>
        <v>0</v>
      </c>
      <c r="AL191" s="20">
        <v>0</v>
      </c>
      <c r="AM191" s="20">
        <v>0</v>
      </c>
      <c r="AN191" s="20">
        <v>0</v>
      </c>
      <c r="AO191" s="20">
        <v>0</v>
      </c>
      <c r="AP191" s="20">
        <f t="shared" si="990"/>
        <v>0</v>
      </c>
      <c r="AQ191" s="20">
        <v>0</v>
      </c>
      <c r="AR191" s="20">
        <v>0</v>
      </c>
      <c r="AS191" s="20">
        <v>0</v>
      </c>
      <c r="AT191" s="20">
        <v>0</v>
      </c>
      <c r="AU191" s="20">
        <f t="shared" si="991"/>
        <v>0</v>
      </c>
      <c r="AV191" s="20">
        <v>0</v>
      </c>
      <c r="AW191" s="20">
        <v>2</v>
      </c>
      <c r="AX191" s="20">
        <v>0</v>
      </c>
      <c r="AY191" s="20">
        <v>0</v>
      </c>
      <c r="AZ191" s="20">
        <f t="shared" si="992"/>
        <v>0</v>
      </c>
      <c r="BA191" s="20">
        <v>0</v>
      </c>
      <c r="BB191" s="20">
        <v>0</v>
      </c>
      <c r="BC191" s="20">
        <v>0</v>
      </c>
      <c r="BD191" s="20">
        <v>0</v>
      </c>
      <c r="BE191" s="20">
        <f t="shared" si="993"/>
        <v>0</v>
      </c>
      <c r="BF191" s="22">
        <f t="shared" si="994"/>
        <v>30</v>
      </c>
      <c r="BG191" s="22">
        <f t="shared" si="995"/>
        <v>40</v>
      </c>
      <c r="BH191" s="22">
        <f t="shared" si="996"/>
        <v>8</v>
      </c>
      <c r="BI191" s="22">
        <f t="shared" si="997"/>
        <v>22</v>
      </c>
      <c r="BJ191" s="22">
        <f t="shared" si="998"/>
        <v>30</v>
      </c>
      <c r="BK191" s="23">
        <v>1</v>
      </c>
      <c r="BL191" s="22">
        <f t="shared" si="999"/>
        <v>8</v>
      </c>
      <c r="BM191" s="22">
        <f t="shared" si="1000"/>
        <v>22</v>
      </c>
      <c r="BN191" s="22">
        <f t="shared" si="1001"/>
        <v>30</v>
      </c>
      <c r="BO191" s="22" t="str">
        <f t="shared" si="1002"/>
        <v>0</v>
      </c>
      <c r="BP191" s="22" t="str">
        <f t="shared" si="1003"/>
        <v>0</v>
      </c>
      <c r="BQ191" s="22">
        <f t="shared" si="1004"/>
        <v>0</v>
      </c>
      <c r="BR191" s="22" t="str">
        <f t="shared" si="1005"/>
        <v>0</v>
      </c>
      <c r="BS191" s="22" t="str">
        <f t="shared" si="1006"/>
        <v>0</v>
      </c>
      <c r="BT191" s="22">
        <f t="shared" si="1007"/>
        <v>0</v>
      </c>
    </row>
    <row r="192" spans="1:72" s="2" customFormat="1" ht="23.25" customHeight="1" x14ac:dyDescent="0.3">
      <c r="A192" s="4"/>
      <c r="B192" s="21" t="s">
        <v>34</v>
      </c>
      <c r="C192" s="32">
        <f>SUM(C188:C191)</f>
        <v>20</v>
      </c>
      <c r="D192" s="32">
        <f>SUM(D188:D191)</f>
        <v>7</v>
      </c>
      <c r="E192" s="32">
        <f t="shared" ref="E192:BQ192" si="1019">SUM(E188:E191)</f>
        <v>8</v>
      </c>
      <c r="F192" s="32">
        <f t="shared" si="1019"/>
        <v>1</v>
      </c>
      <c r="G192" s="32">
        <f t="shared" si="1019"/>
        <v>9</v>
      </c>
      <c r="H192" s="32">
        <f>SUM(H188:H191)</f>
        <v>0</v>
      </c>
      <c r="I192" s="32">
        <f>SUM(I188:I191)</f>
        <v>68</v>
      </c>
      <c r="J192" s="22">
        <f t="shared" ref="J192:L192" si="1020">SUM(J188:J191)</f>
        <v>26</v>
      </c>
      <c r="K192" s="22">
        <f t="shared" si="1020"/>
        <v>24</v>
      </c>
      <c r="L192" s="22">
        <f t="shared" si="1020"/>
        <v>50</v>
      </c>
      <c r="M192" s="22">
        <f t="shared" si="1019"/>
        <v>30</v>
      </c>
      <c r="N192" s="22">
        <f t="shared" si="1019"/>
        <v>16</v>
      </c>
      <c r="O192" s="22">
        <f t="shared" si="1019"/>
        <v>7</v>
      </c>
      <c r="P192" s="22">
        <f t="shared" si="1019"/>
        <v>9</v>
      </c>
      <c r="Q192" s="22">
        <f t="shared" si="1019"/>
        <v>16</v>
      </c>
      <c r="R192" s="22">
        <f t="shared" si="1019"/>
        <v>86</v>
      </c>
      <c r="S192" s="22">
        <f t="shared" ref="S192" si="1021">SUM(S188:S191)</f>
        <v>178</v>
      </c>
      <c r="T192" s="22">
        <f t="shared" si="1019"/>
        <v>41</v>
      </c>
      <c r="U192" s="22">
        <f t="shared" si="1019"/>
        <v>46</v>
      </c>
      <c r="V192" s="22">
        <f t="shared" si="1019"/>
        <v>87</v>
      </c>
      <c r="W192" s="22">
        <f t="shared" ref="W192:AK192" si="1022">SUM(W188:W191)</f>
        <v>41</v>
      </c>
      <c r="X192" s="22">
        <f t="shared" ref="X192" si="1023">SUM(X188:X191)</f>
        <v>41</v>
      </c>
      <c r="Y192" s="22">
        <f t="shared" si="1022"/>
        <v>2</v>
      </c>
      <c r="Z192" s="22">
        <f t="shared" si="1022"/>
        <v>13</v>
      </c>
      <c r="AA192" s="22">
        <f t="shared" si="1022"/>
        <v>15</v>
      </c>
      <c r="AB192" s="22">
        <f t="shared" si="1022"/>
        <v>14</v>
      </c>
      <c r="AC192" s="22">
        <f t="shared" ref="AC192" si="1024">SUM(AC188:AC191)</f>
        <v>40</v>
      </c>
      <c r="AD192" s="22">
        <f t="shared" si="1022"/>
        <v>3</v>
      </c>
      <c r="AE192" s="22">
        <f t="shared" si="1022"/>
        <v>2</v>
      </c>
      <c r="AF192" s="22">
        <f t="shared" si="1022"/>
        <v>5</v>
      </c>
      <c r="AG192" s="22">
        <f t="shared" si="1022"/>
        <v>14</v>
      </c>
      <c r="AH192" s="22">
        <f t="shared" si="1022"/>
        <v>9</v>
      </c>
      <c r="AI192" s="22">
        <f t="shared" si="1022"/>
        <v>2</v>
      </c>
      <c r="AJ192" s="22">
        <f t="shared" si="1022"/>
        <v>5</v>
      </c>
      <c r="AK192" s="22">
        <f t="shared" si="1022"/>
        <v>7</v>
      </c>
      <c r="AL192" s="22">
        <f t="shared" si="1019"/>
        <v>0</v>
      </c>
      <c r="AM192" s="22">
        <f t="shared" ref="AM192" si="1025">SUM(AM188:AM191)</f>
        <v>0</v>
      </c>
      <c r="AN192" s="22">
        <f t="shared" si="1019"/>
        <v>0</v>
      </c>
      <c r="AO192" s="22">
        <f t="shared" si="1019"/>
        <v>0</v>
      </c>
      <c r="AP192" s="22">
        <f t="shared" si="1019"/>
        <v>0</v>
      </c>
      <c r="AQ192" s="22">
        <f t="shared" si="1019"/>
        <v>0</v>
      </c>
      <c r="AR192" s="22">
        <f t="shared" si="1019"/>
        <v>0</v>
      </c>
      <c r="AS192" s="22">
        <f t="shared" si="1019"/>
        <v>0</v>
      </c>
      <c r="AT192" s="22">
        <f t="shared" si="1019"/>
        <v>0</v>
      </c>
      <c r="AU192" s="22">
        <f t="shared" si="1019"/>
        <v>0</v>
      </c>
      <c r="AV192" s="22">
        <f t="shared" si="1019"/>
        <v>0</v>
      </c>
      <c r="AW192" s="22">
        <f t="shared" si="1019"/>
        <v>2</v>
      </c>
      <c r="AX192" s="22">
        <f t="shared" si="1019"/>
        <v>0</v>
      </c>
      <c r="AY192" s="22">
        <f t="shared" si="1019"/>
        <v>0</v>
      </c>
      <c r="AZ192" s="22">
        <f t="shared" si="1019"/>
        <v>0</v>
      </c>
      <c r="BA192" s="22">
        <f t="shared" ref="BA192:BE192" si="1026">SUM(BA188:BA191)</f>
        <v>0</v>
      </c>
      <c r="BB192" s="22">
        <f t="shared" si="1026"/>
        <v>0</v>
      </c>
      <c r="BC192" s="22">
        <f t="shared" si="1026"/>
        <v>0</v>
      </c>
      <c r="BD192" s="22">
        <f t="shared" si="1026"/>
        <v>0</v>
      </c>
      <c r="BE192" s="22">
        <f t="shared" si="1026"/>
        <v>0</v>
      </c>
      <c r="BF192" s="22">
        <f t="shared" si="994"/>
        <v>205</v>
      </c>
      <c r="BG192" s="22">
        <f t="shared" si="995"/>
        <v>361</v>
      </c>
      <c r="BH192" s="22">
        <f t="shared" si="996"/>
        <v>89</v>
      </c>
      <c r="BI192" s="22">
        <f t="shared" si="997"/>
        <v>100</v>
      </c>
      <c r="BJ192" s="22">
        <f t="shared" si="998"/>
        <v>189</v>
      </c>
      <c r="BK192" s="23"/>
      <c r="BL192" s="22">
        <f t="shared" si="1019"/>
        <v>89</v>
      </c>
      <c r="BM192" s="22">
        <f t="shared" si="1019"/>
        <v>100</v>
      </c>
      <c r="BN192" s="22">
        <f t="shared" si="1019"/>
        <v>189</v>
      </c>
      <c r="BO192" s="22">
        <f t="shared" si="1019"/>
        <v>0</v>
      </c>
      <c r="BP192" s="22">
        <f t="shared" si="1019"/>
        <v>0</v>
      </c>
      <c r="BQ192" s="22">
        <f t="shared" si="1019"/>
        <v>0</v>
      </c>
      <c r="BR192" s="22">
        <f t="shared" ref="BR192:BT192" si="1027">SUM(BR188:BR191)</f>
        <v>0</v>
      </c>
      <c r="BS192" s="22">
        <f t="shared" si="1027"/>
        <v>0</v>
      </c>
      <c r="BT192" s="22">
        <f t="shared" si="1027"/>
        <v>0</v>
      </c>
    </row>
    <row r="193" spans="1:72" s="2" customFormat="1" ht="23.25" customHeight="1" x14ac:dyDescent="0.3">
      <c r="A193" s="4"/>
      <c r="B193" s="21" t="s">
        <v>36</v>
      </c>
      <c r="C193" s="32">
        <f>C186+C192</f>
        <v>62</v>
      </c>
      <c r="D193" s="32">
        <f>D186+D192</f>
        <v>24</v>
      </c>
      <c r="E193" s="32">
        <f t="shared" ref="E193:BQ193" si="1028">E186+E192</f>
        <v>15</v>
      </c>
      <c r="F193" s="32">
        <f t="shared" si="1028"/>
        <v>8</v>
      </c>
      <c r="G193" s="32">
        <f t="shared" si="1028"/>
        <v>23</v>
      </c>
      <c r="H193" s="32">
        <f>H186+H192</f>
        <v>0</v>
      </c>
      <c r="I193" s="32">
        <f>I186+I192</f>
        <v>138</v>
      </c>
      <c r="J193" s="22">
        <f t="shared" ref="J193:L193" si="1029">J186+J192</f>
        <v>44</v>
      </c>
      <c r="K193" s="22">
        <f t="shared" si="1029"/>
        <v>61</v>
      </c>
      <c r="L193" s="22">
        <f t="shared" si="1029"/>
        <v>105</v>
      </c>
      <c r="M193" s="22">
        <f t="shared" si="1028"/>
        <v>109</v>
      </c>
      <c r="N193" s="22">
        <f t="shared" si="1028"/>
        <v>105</v>
      </c>
      <c r="O193" s="22">
        <f t="shared" si="1028"/>
        <v>24</v>
      </c>
      <c r="P193" s="22">
        <f t="shared" si="1028"/>
        <v>33</v>
      </c>
      <c r="Q193" s="22">
        <f t="shared" si="1028"/>
        <v>57</v>
      </c>
      <c r="R193" s="22">
        <f t="shared" si="1028"/>
        <v>123</v>
      </c>
      <c r="S193" s="22">
        <f t="shared" ref="S193" si="1030">S186+S192</f>
        <v>373</v>
      </c>
      <c r="T193" s="22">
        <f t="shared" si="1028"/>
        <v>74</v>
      </c>
      <c r="U193" s="22">
        <f t="shared" si="1028"/>
        <v>87</v>
      </c>
      <c r="V193" s="22">
        <f t="shared" si="1028"/>
        <v>161</v>
      </c>
      <c r="W193" s="22">
        <f t="shared" ref="W193:AK193" si="1031">W186+W192</f>
        <v>72</v>
      </c>
      <c r="X193" s="22">
        <f t="shared" ref="X193" si="1032">X186+X192</f>
        <v>119</v>
      </c>
      <c r="Y193" s="22">
        <f t="shared" si="1031"/>
        <v>7</v>
      </c>
      <c r="Z193" s="22">
        <f t="shared" si="1031"/>
        <v>26</v>
      </c>
      <c r="AA193" s="22">
        <f t="shared" si="1031"/>
        <v>33</v>
      </c>
      <c r="AB193" s="22">
        <f t="shared" si="1031"/>
        <v>30</v>
      </c>
      <c r="AC193" s="22">
        <f t="shared" ref="AC193" si="1033">AC186+AC192</f>
        <v>287</v>
      </c>
      <c r="AD193" s="22">
        <f t="shared" si="1031"/>
        <v>12</v>
      </c>
      <c r="AE193" s="22">
        <f t="shared" si="1031"/>
        <v>15</v>
      </c>
      <c r="AF193" s="22">
        <f t="shared" si="1031"/>
        <v>27</v>
      </c>
      <c r="AG193" s="22">
        <f t="shared" si="1031"/>
        <v>19</v>
      </c>
      <c r="AH193" s="22">
        <f t="shared" si="1031"/>
        <v>22</v>
      </c>
      <c r="AI193" s="22">
        <f t="shared" si="1031"/>
        <v>5</v>
      </c>
      <c r="AJ193" s="22">
        <f t="shared" si="1031"/>
        <v>11</v>
      </c>
      <c r="AK193" s="22">
        <f t="shared" si="1031"/>
        <v>16</v>
      </c>
      <c r="AL193" s="22">
        <f t="shared" si="1028"/>
        <v>0</v>
      </c>
      <c r="AM193" s="22">
        <f t="shared" ref="AM193" si="1034">AM186+AM192</f>
        <v>0</v>
      </c>
      <c r="AN193" s="22">
        <f t="shared" si="1028"/>
        <v>0</v>
      </c>
      <c r="AO193" s="22">
        <f t="shared" si="1028"/>
        <v>0</v>
      </c>
      <c r="AP193" s="22">
        <f t="shared" si="1028"/>
        <v>0</v>
      </c>
      <c r="AQ193" s="22">
        <f t="shared" si="1028"/>
        <v>0</v>
      </c>
      <c r="AR193" s="22">
        <f t="shared" si="1028"/>
        <v>6</v>
      </c>
      <c r="AS193" s="22">
        <f t="shared" si="1028"/>
        <v>5</v>
      </c>
      <c r="AT193" s="22">
        <f t="shared" si="1028"/>
        <v>1</v>
      </c>
      <c r="AU193" s="22">
        <f t="shared" si="1028"/>
        <v>6</v>
      </c>
      <c r="AV193" s="22">
        <f t="shared" si="1028"/>
        <v>0</v>
      </c>
      <c r="AW193" s="22">
        <f t="shared" si="1028"/>
        <v>4</v>
      </c>
      <c r="AX193" s="22">
        <f t="shared" si="1028"/>
        <v>0</v>
      </c>
      <c r="AY193" s="22">
        <f t="shared" si="1028"/>
        <v>0</v>
      </c>
      <c r="AZ193" s="22">
        <f t="shared" si="1028"/>
        <v>0</v>
      </c>
      <c r="BA193" s="22">
        <f t="shared" ref="BA193:BE193" si="1035">BA186+BA192</f>
        <v>0</v>
      </c>
      <c r="BB193" s="22">
        <f t="shared" si="1035"/>
        <v>0</v>
      </c>
      <c r="BC193" s="22">
        <f t="shared" si="1035"/>
        <v>0</v>
      </c>
      <c r="BD193" s="22">
        <f t="shared" si="1035"/>
        <v>0</v>
      </c>
      <c r="BE193" s="22">
        <f t="shared" si="1035"/>
        <v>0</v>
      </c>
      <c r="BF193" s="22">
        <f t="shared" si="994"/>
        <v>415</v>
      </c>
      <c r="BG193" s="22">
        <f t="shared" si="995"/>
        <v>1078</v>
      </c>
      <c r="BH193" s="22">
        <f t="shared" si="996"/>
        <v>186</v>
      </c>
      <c r="BI193" s="22">
        <f t="shared" si="997"/>
        <v>242</v>
      </c>
      <c r="BJ193" s="22">
        <f t="shared" si="998"/>
        <v>428</v>
      </c>
      <c r="BK193" s="23"/>
      <c r="BL193" s="22">
        <f t="shared" si="1028"/>
        <v>134</v>
      </c>
      <c r="BM193" s="22">
        <f t="shared" si="1028"/>
        <v>148</v>
      </c>
      <c r="BN193" s="22">
        <f t="shared" si="1028"/>
        <v>282</v>
      </c>
      <c r="BO193" s="22">
        <f t="shared" si="1028"/>
        <v>52</v>
      </c>
      <c r="BP193" s="22">
        <f t="shared" si="1028"/>
        <v>94</v>
      </c>
      <c r="BQ193" s="22">
        <f t="shared" si="1028"/>
        <v>146</v>
      </c>
      <c r="BR193" s="22">
        <f t="shared" ref="BR193:BT193" si="1036">BR186+BR192</f>
        <v>0</v>
      </c>
      <c r="BS193" s="22">
        <f t="shared" si="1036"/>
        <v>0</v>
      </c>
      <c r="BT193" s="22">
        <f t="shared" si="1036"/>
        <v>0</v>
      </c>
    </row>
    <row r="194" spans="1:72" s="2" customFormat="1" ht="23.25" customHeight="1" x14ac:dyDescent="0.3">
      <c r="A194" s="24"/>
      <c r="B194" s="25" t="s">
        <v>39</v>
      </c>
      <c r="C194" s="41">
        <f>C193</f>
        <v>62</v>
      </c>
      <c r="D194" s="41">
        <f>D193</f>
        <v>24</v>
      </c>
      <c r="E194" s="41">
        <f t="shared" ref="E194:BQ194" si="1037">E193</f>
        <v>15</v>
      </c>
      <c r="F194" s="41">
        <f t="shared" si="1037"/>
        <v>8</v>
      </c>
      <c r="G194" s="41">
        <f t="shared" si="1037"/>
        <v>23</v>
      </c>
      <c r="H194" s="41">
        <f>H193</f>
        <v>0</v>
      </c>
      <c r="I194" s="41">
        <f>I193</f>
        <v>138</v>
      </c>
      <c r="J194" s="26">
        <f t="shared" ref="J194:L194" si="1038">J193</f>
        <v>44</v>
      </c>
      <c r="K194" s="26">
        <f t="shared" si="1038"/>
        <v>61</v>
      </c>
      <c r="L194" s="26">
        <f t="shared" si="1038"/>
        <v>105</v>
      </c>
      <c r="M194" s="26">
        <f t="shared" si="1037"/>
        <v>109</v>
      </c>
      <c r="N194" s="26">
        <f t="shared" si="1037"/>
        <v>105</v>
      </c>
      <c r="O194" s="26">
        <f t="shared" si="1037"/>
        <v>24</v>
      </c>
      <c r="P194" s="26">
        <f t="shared" si="1037"/>
        <v>33</v>
      </c>
      <c r="Q194" s="26">
        <f t="shared" si="1037"/>
        <v>57</v>
      </c>
      <c r="R194" s="26">
        <f t="shared" si="1037"/>
        <v>123</v>
      </c>
      <c r="S194" s="26">
        <f t="shared" ref="S194" si="1039">S193</f>
        <v>373</v>
      </c>
      <c r="T194" s="26">
        <f t="shared" si="1037"/>
        <v>74</v>
      </c>
      <c r="U194" s="26">
        <f t="shared" si="1037"/>
        <v>87</v>
      </c>
      <c r="V194" s="26">
        <f t="shared" si="1037"/>
        <v>161</v>
      </c>
      <c r="W194" s="26">
        <f t="shared" ref="W194:AK194" si="1040">W193</f>
        <v>72</v>
      </c>
      <c r="X194" s="26">
        <f t="shared" ref="X194" si="1041">X193</f>
        <v>119</v>
      </c>
      <c r="Y194" s="26">
        <f t="shared" si="1040"/>
        <v>7</v>
      </c>
      <c r="Z194" s="26">
        <f t="shared" si="1040"/>
        <v>26</v>
      </c>
      <c r="AA194" s="26">
        <f t="shared" si="1040"/>
        <v>33</v>
      </c>
      <c r="AB194" s="26">
        <f t="shared" si="1040"/>
        <v>30</v>
      </c>
      <c r="AC194" s="26">
        <f t="shared" ref="AC194" si="1042">AC193</f>
        <v>287</v>
      </c>
      <c r="AD194" s="26">
        <f t="shared" si="1040"/>
        <v>12</v>
      </c>
      <c r="AE194" s="26">
        <f t="shared" si="1040"/>
        <v>15</v>
      </c>
      <c r="AF194" s="26">
        <f t="shared" si="1040"/>
        <v>27</v>
      </c>
      <c r="AG194" s="26">
        <f t="shared" si="1040"/>
        <v>19</v>
      </c>
      <c r="AH194" s="26">
        <f t="shared" si="1040"/>
        <v>22</v>
      </c>
      <c r="AI194" s="26">
        <f t="shared" si="1040"/>
        <v>5</v>
      </c>
      <c r="AJ194" s="26">
        <f t="shared" si="1040"/>
        <v>11</v>
      </c>
      <c r="AK194" s="26">
        <f t="shared" si="1040"/>
        <v>16</v>
      </c>
      <c r="AL194" s="26">
        <f t="shared" si="1037"/>
        <v>0</v>
      </c>
      <c r="AM194" s="26">
        <f t="shared" ref="AM194" si="1043">AM193</f>
        <v>0</v>
      </c>
      <c r="AN194" s="26">
        <f t="shared" si="1037"/>
        <v>0</v>
      </c>
      <c r="AO194" s="26">
        <f t="shared" si="1037"/>
        <v>0</v>
      </c>
      <c r="AP194" s="26">
        <f t="shared" si="1037"/>
        <v>0</v>
      </c>
      <c r="AQ194" s="26">
        <f t="shared" si="1037"/>
        <v>0</v>
      </c>
      <c r="AR194" s="26">
        <f t="shared" si="1037"/>
        <v>6</v>
      </c>
      <c r="AS194" s="26">
        <f t="shared" si="1037"/>
        <v>5</v>
      </c>
      <c r="AT194" s="26">
        <f t="shared" si="1037"/>
        <v>1</v>
      </c>
      <c r="AU194" s="26">
        <f t="shared" si="1037"/>
        <v>6</v>
      </c>
      <c r="AV194" s="26">
        <f t="shared" si="1037"/>
        <v>0</v>
      </c>
      <c r="AW194" s="26">
        <f t="shared" si="1037"/>
        <v>4</v>
      </c>
      <c r="AX194" s="26">
        <f t="shared" si="1037"/>
        <v>0</v>
      </c>
      <c r="AY194" s="26">
        <f t="shared" si="1037"/>
        <v>0</v>
      </c>
      <c r="AZ194" s="26">
        <f t="shared" si="1037"/>
        <v>0</v>
      </c>
      <c r="BA194" s="26">
        <f t="shared" ref="BA194:BE194" si="1044">BA193</f>
        <v>0</v>
      </c>
      <c r="BB194" s="26">
        <f t="shared" si="1044"/>
        <v>0</v>
      </c>
      <c r="BC194" s="26">
        <f t="shared" si="1044"/>
        <v>0</v>
      </c>
      <c r="BD194" s="26">
        <f t="shared" si="1044"/>
        <v>0</v>
      </c>
      <c r="BE194" s="26">
        <f t="shared" si="1044"/>
        <v>0</v>
      </c>
      <c r="BF194" s="26">
        <f t="shared" si="994"/>
        <v>415</v>
      </c>
      <c r="BG194" s="26">
        <f t="shared" si="995"/>
        <v>1078</v>
      </c>
      <c r="BH194" s="26">
        <f t="shared" si="996"/>
        <v>186</v>
      </c>
      <c r="BI194" s="26">
        <f t="shared" si="997"/>
        <v>242</v>
      </c>
      <c r="BJ194" s="26">
        <f t="shared" si="998"/>
        <v>428</v>
      </c>
      <c r="BK194" s="27"/>
      <c r="BL194" s="26">
        <f t="shared" si="1037"/>
        <v>134</v>
      </c>
      <c r="BM194" s="26">
        <f t="shared" si="1037"/>
        <v>148</v>
      </c>
      <c r="BN194" s="26">
        <f t="shared" si="1037"/>
        <v>282</v>
      </c>
      <c r="BO194" s="26">
        <f t="shared" si="1037"/>
        <v>52</v>
      </c>
      <c r="BP194" s="26">
        <f t="shared" si="1037"/>
        <v>94</v>
      </c>
      <c r="BQ194" s="26">
        <f t="shared" si="1037"/>
        <v>146</v>
      </c>
      <c r="BR194" s="26">
        <f t="shared" ref="BR194:BT194" si="1045">BR193</f>
        <v>0</v>
      </c>
      <c r="BS194" s="26">
        <f t="shared" si="1045"/>
        <v>0</v>
      </c>
      <c r="BT194" s="26">
        <f t="shared" si="1045"/>
        <v>0</v>
      </c>
    </row>
    <row r="195" spans="1:72" ht="23.25" customHeight="1" x14ac:dyDescent="0.3">
      <c r="A195" s="4" t="s">
        <v>131</v>
      </c>
      <c r="B195" s="5"/>
      <c r="C195" s="124"/>
      <c r="D195" s="28"/>
      <c r="E195" s="28"/>
      <c r="F195" s="28"/>
      <c r="G195" s="28"/>
      <c r="H195" s="28"/>
      <c r="I195" s="28"/>
      <c r="J195" s="28"/>
      <c r="K195" s="28"/>
      <c r="L195" s="28"/>
      <c r="M195" s="28"/>
      <c r="N195" s="28"/>
      <c r="O195" s="28"/>
      <c r="P195" s="28"/>
      <c r="Q195" s="28"/>
      <c r="R195" s="28"/>
      <c r="S195" s="28"/>
      <c r="T195" s="28"/>
      <c r="U195" s="28"/>
      <c r="V195" s="28"/>
      <c r="W195" s="28"/>
      <c r="X195" s="28"/>
      <c r="Y195" s="28"/>
      <c r="Z195" s="28"/>
      <c r="AA195" s="28"/>
      <c r="AB195" s="28"/>
      <c r="AC195" s="28"/>
      <c r="AD195" s="28"/>
      <c r="AE195" s="28"/>
      <c r="AF195" s="28"/>
      <c r="AG195" s="28"/>
      <c r="AH195" s="28"/>
      <c r="AI195" s="28"/>
      <c r="AJ195" s="28"/>
      <c r="AK195" s="28"/>
      <c r="AL195" s="28"/>
      <c r="AM195" s="28"/>
      <c r="AN195" s="28"/>
      <c r="AO195" s="28"/>
      <c r="AP195" s="28"/>
      <c r="AQ195" s="28"/>
      <c r="AR195" s="28"/>
      <c r="AS195" s="28"/>
      <c r="AT195" s="28"/>
      <c r="AU195" s="28"/>
      <c r="AV195" s="28"/>
      <c r="AW195" s="28"/>
      <c r="AX195" s="28"/>
      <c r="AY195" s="28"/>
      <c r="AZ195" s="28"/>
      <c r="BA195" s="28"/>
      <c r="BB195" s="28"/>
      <c r="BC195" s="28"/>
      <c r="BD195" s="28"/>
      <c r="BE195" s="28"/>
      <c r="BF195" s="28"/>
      <c r="BG195" s="28"/>
      <c r="BH195" s="28"/>
      <c r="BI195" s="28"/>
      <c r="BJ195" s="28"/>
      <c r="BK195" s="53"/>
      <c r="BL195" s="28"/>
      <c r="BM195" s="28"/>
      <c r="BN195" s="28"/>
      <c r="BO195" s="28"/>
      <c r="BP195" s="28"/>
      <c r="BQ195" s="45"/>
      <c r="BR195" s="28"/>
      <c r="BS195" s="28"/>
      <c r="BT195" s="45"/>
    </row>
    <row r="196" spans="1:72" ht="23.25" customHeight="1" x14ac:dyDescent="0.3">
      <c r="A196" s="4"/>
      <c r="B196" s="10" t="s">
        <v>27</v>
      </c>
      <c r="C196" s="124"/>
      <c r="D196" s="28"/>
      <c r="E196" s="28"/>
      <c r="F196" s="28"/>
      <c r="G196" s="28"/>
      <c r="H196" s="28"/>
      <c r="I196" s="28"/>
      <c r="J196" s="28"/>
      <c r="K196" s="28"/>
      <c r="L196" s="28"/>
      <c r="M196" s="28"/>
      <c r="N196" s="28"/>
      <c r="O196" s="28"/>
      <c r="P196" s="28"/>
      <c r="Q196" s="28"/>
      <c r="R196" s="28"/>
      <c r="S196" s="28"/>
      <c r="T196" s="28"/>
      <c r="U196" s="28"/>
      <c r="V196" s="28"/>
      <c r="W196" s="28"/>
      <c r="X196" s="28"/>
      <c r="Y196" s="28"/>
      <c r="Z196" s="28"/>
      <c r="AA196" s="28"/>
      <c r="AB196" s="28"/>
      <c r="AC196" s="28"/>
      <c r="AD196" s="28"/>
      <c r="AE196" s="28"/>
      <c r="AF196" s="28"/>
      <c r="AG196" s="28"/>
      <c r="AH196" s="28"/>
      <c r="AI196" s="28"/>
      <c r="AJ196" s="28"/>
      <c r="AK196" s="28"/>
      <c r="AL196" s="28"/>
      <c r="AM196" s="28"/>
      <c r="AN196" s="28"/>
      <c r="AO196" s="28"/>
      <c r="AP196" s="28"/>
      <c r="AQ196" s="28"/>
      <c r="AR196" s="28"/>
      <c r="AS196" s="28"/>
      <c r="AT196" s="28"/>
      <c r="AU196" s="28"/>
      <c r="AV196" s="28"/>
      <c r="AW196" s="28"/>
      <c r="AX196" s="28"/>
      <c r="AY196" s="28"/>
      <c r="AZ196" s="28"/>
      <c r="BA196" s="28"/>
      <c r="BB196" s="28"/>
      <c r="BC196" s="28"/>
      <c r="BD196" s="28"/>
      <c r="BE196" s="28"/>
      <c r="BF196" s="28"/>
      <c r="BG196" s="28"/>
      <c r="BH196" s="28"/>
      <c r="BI196" s="28"/>
      <c r="BJ196" s="28"/>
      <c r="BK196" s="53"/>
      <c r="BL196" s="28"/>
      <c r="BM196" s="28"/>
      <c r="BN196" s="28"/>
      <c r="BO196" s="28"/>
      <c r="BP196" s="28"/>
      <c r="BQ196" s="45"/>
      <c r="BR196" s="28"/>
      <c r="BS196" s="28"/>
      <c r="BT196" s="45"/>
    </row>
    <row r="197" spans="1:72" ht="23.25" customHeight="1" x14ac:dyDescent="0.3">
      <c r="A197" s="11"/>
      <c r="B197" s="5" t="s">
        <v>132</v>
      </c>
      <c r="C197" s="129"/>
      <c r="D197" s="86"/>
      <c r="E197" s="86"/>
      <c r="F197" s="86"/>
      <c r="G197" s="28"/>
      <c r="H197" s="28"/>
      <c r="I197" s="28"/>
      <c r="J197" s="28"/>
      <c r="K197" s="28"/>
      <c r="L197" s="28"/>
      <c r="M197" s="28"/>
      <c r="N197" s="28"/>
      <c r="O197" s="28"/>
      <c r="P197" s="28"/>
      <c r="Q197" s="28"/>
      <c r="R197" s="86"/>
      <c r="S197" s="86"/>
      <c r="T197" s="86"/>
      <c r="U197" s="86"/>
      <c r="V197" s="28"/>
      <c r="W197" s="28"/>
      <c r="X197" s="28"/>
      <c r="Y197" s="28"/>
      <c r="Z197" s="28"/>
      <c r="AA197" s="28"/>
      <c r="AB197" s="28"/>
      <c r="AC197" s="28"/>
      <c r="AD197" s="28"/>
      <c r="AE197" s="28"/>
      <c r="AF197" s="28"/>
      <c r="AG197" s="28"/>
      <c r="AH197" s="28"/>
      <c r="AI197" s="28"/>
      <c r="AJ197" s="28"/>
      <c r="AK197" s="28"/>
      <c r="AL197" s="86"/>
      <c r="AM197" s="86"/>
      <c r="AN197" s="86"/>
      <c r="AO197" s="86"/>
      <c r="AP197" s="28"/>
      <c r="AQ197" s="28"/>
      <c r="AR197" s="28"/>
      <c r="AS197" s="28"/>
      <c r="AT197" s="28"/>
      <c r="AU197" s="28"/>
      <c r="AV197" s="28"/>
      <c r="AW197" s="28"/>
      <c r="AX197" s="28"/>
      <c r="AY197" s="28"/>
      <c r="AZ197" s="28"/>
      <c r="BA197" s="28"/>
      <c r="BB197" s="28"/>
      <c r="BC197" s="28"/>
      <c r="BD197" s="28"/>
      <c r="BE197" s="28"/>
      <c r="BF197" s="28"/>
      <c r="BG197" s="28"/>
      <c r="BH197" s="28"/>
      <c r="BI197" s="28"/>
      <c r="BJ197" s="28"/>
      <c r="BK197" s="97"/>
      <c r="BL197" s="28"/>
      <c r="BM197" s="28"/>
      <c r="BN197" s="28"/>
      <c r="BO197" s="28"/>
      <c r="BP197" s="28"/>
      <c r="BQ197" s="45"/>
      <c r="BR197" s="28"/>
      <c r="BS197" s="28"/>
      <c r="BT197" s="45"/>
    </row>
    <row r="198" spans="1:72" ht="23.25" customHeight="1" x14ac:dyDescent="0.3">
      <c r="A198" s="18"/>
      <c r="B198" s="34" t="s">
        <v>133</v>
      </c>
      <c r="C198" s="20">
        <v>10</v>
      </c>
      <c r="D198" s="20">
        <v>2</v>
      </c>
      <c r="E198" s="20">
        <v>0</v>
      </c>
      <c r="F198" s="20">
        <v>2</v>
      </c>
      <c r="G198" s="20">
        <f t="shared" ref="G198:G203" si="1046">E198+F198</f>
        <v>2</v>
      </c>
      <c r="H198" s="20">
        <v>0</v>
      </c>
      <c r="I198" s="124">
        <v>4</v>
      </c>
      <c r="J198" s="20">
        <v>1</v>
      </c>
      <c r="K198" s="20">
        <v>3</v>
      </c>
      <c r="L198" s="20">
        <f>SUM(J198:K198)</f>
        <v>4</v>
      </c>
      <c r="M198" s="20">
        <v>5</v>
      </c>
      <c r="N198" s="20">
        <f>7+32</f>
        <v>39</v>
      </c>
      <c r="O198" s="20">
        <f>11+6</f>
        <v>17</v>
      </c>
      <c r="P198" s="20">
        <f>6+4+1</f>
        <v>11</v>
      </c>
      <c r="Q198" s="20">
        <f t="shared" ref="Q198:Q203" si="1047">O198+P198</f>
        <v>28</v>
      </c>
      <c r="R198" s="20">
        <v>20</v>
      </c>
      <c r="S198" s="20">
        <v>52</v>
      </c>
      <c r="T198" s="20">
        <v>5</v>
      </c>
      <c r="U198" s="20">
        <v>21</v>
      </c>
      <c r="V198" s="20">
        <f t="shared" ref="V198:V203" si="1048">T198+U198</f>
        <v>26</v>
      </c>
      <c r="W198" s="20">
        <v>20</v>
      </c>
      <c r="X198" s="20">
        <v>16</v>
      </c>
      <c r="Y198" s="20">
        <v>2</v>
      </c>
      <c r="Z198" s="20">
        <v>11</v>
      </c>
      <c r="AA198" s="20">
        <f t="shared" ref="AA198:AA203" si="1049">Y198+Z198</f>
        <v>13</v>
      </c>
      <c r="AB198" s="20">
        <v>15</v>
      </c>
      <c r="AC198" s="20">
        <v>68</v>
      </c>
      <c r="AD198" s="20">
        <v>11</v>
      </c>
      <c r="AE198" s="20">
        <v>10</v>
      </c>
      <c r="AF198" s="20">
        <f t="shared" ref="AF198:AF203" si="1050">AD198+AE198</f>
        <v>21</v>
      </c>
      <c r="AG198" s="20">
        <v>0</v>
      </c>
      <c r="AH198" s="20">
        <v>0</v>
      </c>
      <c r="AI198" s="20">
        <v>0</v>
      </c>
      <c r="AJ198" s="20">
        <v>0</v>
      </c>
      <c r="AK198" s="20">
        <f t="shared" ref="AK198:AK203" si="1051">AI198+AJ198</f>
        <v>0</v>
      </c>
      <c r="AL198" s="20">
        <v>0</v>
      </c>
      <c r="AM198" s="20">
        <v>0</v>
      </c>
      <c r="AN198" s="20">
        <v>0</v>
      </c>
      <c r="AO198" s="20">
        <v>0</v>
      </c>
      <c r="AP198" s="20">
        <f t="shared" ref="AP198:AP203" si="1052">AN198+AO198</f>
        <v>0</v>
      </c>
      <c r="AQ198" s="20">
        <v>0</v>
      </c>
      <c r="AR198" s="20">
        <v>4</v>
      </c>
      <c r="AS198" s="20">
        <v>0</v>
      </c>
      <c r="AT198" s="20">
        <v>0</v>
      </c>
      <c r="AU198" s="20">
        <f t="shared" ref="AU198:AU203" si="1053">AS198+AT198</f>
        <v>0</v>
      </c>
      <c r="AV198" s="20">
        <v>0</v>
      </c>
      <c r="AW198" s="20">
        <v>1</v>
      </c>
      <c r="AX198" s="20">
        <v>0</v>
      </c>
      <c r="AY198" s="20">
        <v>0</v>
      </c>
      <c r="AZ198" s="20">
        <f t="shared" ref="AZ198:AZ203" si="1054">AX198+AY198</f>
        <v>0</v>
      </c>
      <c r="BA198" s="20">
        <v>0</v>
      </c>
      <c r="BB198" s="20">
        <v>0</v>
      </c>
      <c r="BC198" s="20">
        <v>0</v>
      </c>
      <c r="BD198" s="20">
        <v>0</v>
      </c>
      <c r="BE198" s="20">
        <f t="shared" ref="BE198:BE203" si="1055">BC198+BD198</f>
        <v>0</v>
      </c>
      <c r="BF198" s="22">
        <f t="shared" ref="BF198:BF204" si="1056">C198+M198+R198+W198+AB198+AG198+AL198+AQ198+AV198+BA198+H198</f>
        <v>70</v>
      </c>
      <c r="BG198" s="22">
        <f t="shared" ref="BG198:BG204" si="1057">D198+N198+S198+X198+AC198+AH198+AM198+AR198+AW198+BB198+I198</f>
        <v>186</v>
      </c>
      <c r="BH198" s="22">
        <f t="shared" ref="BH198:BH204" si="1058">E198+O198+T198+Y198+AD198+AI198+AN198+AS198+AX198+BC198+J198</f>
        <v>36</v>
      </c>
      <c r="BI198" s="22">
        <f t="shared" ref="BI198:BI204" si="1059">F198+P198+U198+Z198+AE198+AJ198+AO198+AT198+AY198+BD198+K198</f>
        <v>58</v>
      </c>
      <c r="BJ198" s="22">
        <f t="shared" ref="BJ198:BJ204" si="1060">G198+Q198+V198+AA198+AF198+AK198+AP198+AU198+AZ198+BE198+L198</f>
        <v>94</v>
      </c>
      <c r="BK198" s="23">
        <v>2</v>
      </c>
      <c r="BL198" s="22" t="str">
        <f t="shared" ref="BL198:BL203" si="1061">IF(BK198=1,BH198,"0")</f>
        <v>0</v>
      </c>
      <c r="BM198" s="22" t="str">
        <f t="shared" ref="BM198:BM203" si="1062">IF(BK198=1,BI198,"0")</f>
        <v>0</v>
      </c>
      <c r="BN198" s="22">
        <f t="shared" ref="BN198:BN203" si="1063">BL198+BM198</f>
        <v>0</v>
      </c>
      <c r="BO198" s="22">
        <f t="shared" ref="BO198:BO203" si="1064">IF(BK198=2,BH198,"0")</f>
        <v>36</v>
      </c>
      <c r="BP198" s="22">
        <f t="shared" ref="BP198:BP203" si="1065">IF(BK198=2,BI198,"0")</f>
        <v>58</v>
      </c>
      <c r="BQ198" s="22">
        <f t="shared" ref="BQ198:BQ203" si="1066">BO198+BP198</f>
        <v>94</v>
      </c>
      <c r="BR198" s="22" t="str">
        <f t="shared" ref="BR198:BR203" si="1067">IF(BN198=2,BK198,"0")</f>
        <v>0</v>
      </c>
      <c r="BS198" s="22" t="str">
        <f t="shared" ref="BS198:BS203" si="1068">IF(BN198=2,BL198,"0")</f>
        <v>0</v>
      </c>
      <c r="BT198" s="22">
        <f t="shared" ref="BT198:BT203" si="1069">BR198+BS198</f>
        <v>0</v>
      </c>
    </row>
    <row r="199" spans="1:72" ht="23.25" customHeight="1" x14ac:dyDescent="0.3">
      <c r="A199" s="18"/>
      <c r="B199" s="19" t="s">
        <v>134</v>
      </c>
      <c r="C199" s="20">
        <v>5</v>
      </c>
      <c r="D199" s="20">
        <v>22</v>
      </c>
      <c r="E199" s="20">
        <v>5</v>
      </c>
      <c r="F199" s="20">
        <v>7</v>
      </c>
      <c r="G199" s="20">
        <f t="shared" si="1046"/>
        <v>12</v>
      </c>
      <c r="H199" s="20">
        <v>0</v>
      </c>
      <c r="I199" s="124">
        <v>6</v>
      </c>
      <c r="J199" s="20">
        <v>1</v>
      </c>
      <c r="K199" s="20">
        <v>5</v>
      </c>
      <c r="L199" s="20">
        <f t="shared" ref="L199:L203" si="1070">SUM(J199:K199)</f>
        <v>6</v>
      </c>
      <c r="M199" s="20">
        <v>15</v>
      </c>
      <c r="N199" s="20">
        <v>66</v>
      </c>
      <c r="O199" s="20">
        <v>11</v>
      </c>
      <c r="P199" s="20">
        <v>2</v>
      </c>
      <c r="Q199" s="20">
        <f t="shared" si="1047"/>
        <v>13</v>
      </c>
      <c r="R199" s="20">
        <v>20</v>
      </c>
      <c r="S199" s="20">
        <v>221</v>
      </c>
      <c r="T199" s="20">
        <v>27</v>
      </c>
      <c r="U199" s="20">
        <v>7</v>
      </c>
      <c r="V199" s="20">
        <f t="shared" si="1048"/>
        <v>34</v>
      </c>
      <c r="W199" s="20">
        <v>10</v>
      </c>
      <c r="X199" s="20">
        <v>97</v>
      </c>
      <c r="Y199" s="20">
        <v>8</v>
      </c>
      <c r="Z199" s="20">
        <v>11</v>
      </c>
      <c r="AA199" s="20">
        <f t="shared" si="1049"/>
        <v>19</v>
      </c>
      <c r="AB199" s="20">
        <v>15</v>
      </c>
      <c r="AC199" s="20">
        <v>216</v>
      </c>
      <c r="AD199" s="20">
        <v>4</v>
      </c>
      <c r="AE199" s="20">
        <v>14</v>
      </c>
      <c r="AF199" s="20">
        <f t="shared" si="1050"/>
        <v>18</v>
      </c>
      <c r="AG199" s="20">
        <v>5</v>
      </c>
      <c r="AH199" s="20">
        <v>46</v>
      </c>
      <c r="AI199" s="20">
        <v>0</v>
      </c>
      <c r="AJ199" s="20">
        <v>4</v>
      </c>
      <c r="AK199" s="20">
        <f t="shared" si="1051"/>
        <v>4</v>
      </c>
      <c r="AL199" s="20">
        <v>0</v>
      </c>
      <c r="AM199" s="20">
        <v>0</v>
      </c>
      <c r="AN199" s="20">
        <v>0</v>
      </c>
      <c r="AO199" s="20">
        <v>0</v>
      </c>
      <c r="AP199" s="20">
        <f t="shared" si="1052"/>
        <v>0</v>
      </c>
      <c r="AQ199" s="20">
        <v>0</v>
      </c>
      <c r="AR199" s="20">
        <v>0</v>
      </c>
      <c r="AS199" s="20">
        <v>1</v>
      </c>
      <c r="AT199" s="20">
        <v>0</v>
      </c>
      <c r="AU199" s="20">
        <f t="shared" si="1053"/>
        <v>1</v>
      </c>
      <c r="AV199" s="20">
        <v>0</v>
      </c>
      <c r="AW199" s="20">
        <v>2</v>
      </c>
      <c r="AX199" s="20">
        <v>7</v>
      </c>
      <c r="AY199" s="20">
        <v>1</v>
      </c>
      <c r="AZ199" s="20">
        <f t="shared" si="1054"/>
        <v>8</v>
      </c>
      <c r="BA199" s="20">
        <v>0</v>
      </c>
      <c r="BB199" s="20">
        <v>0</v>
      </c>
      <c r="BC199" s="20">
        <v>0</v>
      </c>
      <c r="BD199" s="20">
        <v>0</v>
      </c>
      <c r="BE199" s="20">
        <f t="shared" si="1055"/>
        <v>0</v>
      </c>
      <c r="BF199" s="22">
        <f t="shared" si="1056"/>
        <v>70</v>
      </c>
      <c r="BG199" s="22">
        <f t="shared" si="1057"/>
        <v>676</v>
      </c>
      <c r="BH199" s="22">
        <f t="shared" si="1058"/>
        <v>64</v>
      </c>
      <c r="BI199" s="22">
        <f t="shared" si="1059"/>
        <v>51</v>
      </c>
      <c r="BJ199" s="22">
        <f t="shared" si="1060"/>
        <v>115</v>
      </c>
      <c r="BK199" s="23">
        <v>2</v>
      </c>
      <c r="BL199" s="22" t="str">
        <f t="shared" si="1061"/>
        <v>0</v>
      </c>
      <c r="BM199" s="22" t="str">
        <f t="shared" si="1062"/>
        <v>0</v>
      </c>
      <c r="BN199" s="22">
        <f t="shared" si="1063"/>
        <v>0</v>
      </c>
      <c r="BO199" s="22">
        <f t="shared" si="1064"/>
        <v>64</v>
      </c>
      <c r="BP199" s="22">
        <f t="shared" si="1065"/>
        <v>51</v>
      </c>
      <c r="BQ199" s="22">
        <f t="shared" si="1066"/>
        <v>115</v>
      </c>
      <c r="BR199" s="22" t="str">
        <f t="shared" si="1067"/>
        <v>0</v>
      </c>
      <c r="BS199" s="22" t="str">
        <f t="shared" si="1068"/>
        <v>0</v>
      </c>
      <c r="BT199" s="22">
        <f t="shared" si="1069"/>
        <v>0</v>
      </c>
    </row>
    <row r="200" spans="1:72" ht="23.25" customHeight="1" x14ac:dyDescent="0.3">
      <c r="A200" s="18"/>
      <c r="B200" s="19" t="s">
        <v>135</v>
      </c>
      <c r="C200" s="20">
        <v>10</v>
      </c>
      <c r="D200" s="20">
        <v>1</v>
      </c>
      <c r="E200" s="20">
        <v>0</v>
      </c>
      <c r="F200" s="20">
        <v>1</v>
      </c>
      <c r="G200" s="20">
        <f t="shared" si="1046"/>
        <v>1</v>
      </c>
      <c r="H200" s="20">
        <v>0</v>
      </c>
      <c r="I200" s="124">
        <v>4</v>
      </c>
      <c r="J200" s="20">
        <v>1</v>
      </c>
      <c r="K200" s="20">
        <v>3</v>
      </c>
      <c r="L200" s="20">
        <f t="shared" si="1070"/>
        <v>4</v>
      </c>
      <c r="M200" s="20">
        <v>20</v>
      </c>
      <c r="N200" s="20">
        <f>17+33</f>
        <v>50</v>
      </c>
      <c r="O200" s="20">
        <f>19+8+5</f>
        <v>32</v>
      </c>
      <c r="P200" s="20">
        <f>5+7+2</f>
        <v>14</v>
      </c>
      <c r="Q200" s="20">
        <f t="shared" si="1047"/>
        <v>46</v>
      </c>
      <c r="R200" s="20">
        <v>25</v>
      </c>
      <c r="S200" s="20">
        <v>46</v>
      </c>
      <c r="T200" s="20">
        <v>7</v>
      </c>
      <c r="U200" s="20">
        <v>15</v>
      </c>
      <c r="V200" s="20">
        <f t="shared" si="1048"/>
        <v>22</v>
      </c>
      <c r="W200" s="20">
        <v>10</v>
      </c>
      <c r="X200" s="20">
        <v>19</v>
      </c>
      <c r="Y200" s="20">
        <v>5</v>
      </c>
      <c r="Z200" s="20">
        <v>8</v>
      </c>
      <c r="AA200" s="20">
        <f t="shared" si="1049"/>
        <v>13</v>
      </c>
      <c r="AB200" s="20">
        <v>5</v>
      </c>
      <c r="AC200" s="20">
        <v>46</v>
      </c>
      <c r="AD200" s="20">
        <v>3</v>
      </c>
      <c r="AE200" s="20">
        <v>2</v>
      </c>
      <c r="AF200" s="20">
        <f t="shared" si="1050"/>
        <v>5</v>
      </c>
      <c r="AG200" s="20">
        <v>0</v>
      </c>
      <c r="AH200" s="20">
        <v>0</v>
      </c>
      <c r="AI200" s="20">
        <v>0</v>
      </c>
      <c r="AJ200" s="20">
        <v>0</v>
      </c>
      <c r="AK200" s="20">
        <f t="shared" si="1051"/>
        <v>0</v>
      </c>
      <c r="AL200" s="20">
        <v>0</v>
      </c>
      <c r="AM200" s="20">
        <v>0</v>
      </c>
      <c r="AN200" s="20">
        <v>0</v>
      </c>
      <c r="AO200" s="20">
        <v>0</v>
      </c>
      <c r="AP200" s="20">
        <f t="shared" si="1052"/>
        <v>0</v>
      </c>
      <c r="AQ200" s="20">
        <v>0</v>
      </c>
      <c r="AR200" s="20">
        <v>2</v>
      </c>
      <c r="AS200" s="20">
        <v>0</v>
      </c>
      <c r="AT200" s="20">
        <v>0</v>
      </c>
      <c r="AU200" s="20">
        <f t="shared" si="1053"/>
        <v>0</v>
      </c>
      <c r="AV200" s="20">
        <v>0</v>
      </c>
      <c r="AW200" s="20">
        <v>0</v>
      </c>
      <c r="AX200" s="20">
        <v>0</v>
      </c>
      <c r="AY200" s="20">
        <v>0</v>
      </c>
      <c r="AZ200" s="20">
        <f t="shared" si="1054"/>
        <v>0</v>
      </c>
      <c r="BA200" s="20">
        <v>0</v>
      </c>
      <c r="BB200" s="20">
        <v>0</v>
      </c>
      <c r="BC200" s="20">
        <v>0</v>
      </c>
      <c r="BD200" s="20">
        <v>0</v>
      </c>
      <c r="BE200" s="20">
        <f t="shared" si="1055"/>
        <v>0</v>
      </c>
      <c r="BF200" s="22">
        <f t="shared" si="1056"/>
        <v>70</v>
      </c>
      <c r="BG200" s="22">
        <f t="shared" si="1057"/>
        <v>168</v>
      </c>
      <c r="BH200" s="22">
        <f t="shared" si="1058"/>
        <v>48</v>
      </c>
      <c r="BI200" s="22">
        <f t="shared" si="1059"/>
        <v>43</v>
      </c>
      <c r="BJ200" s="22">
        <f t="shared" si="1060"/>
        <v>91</v>
      </c>
      <c r="BK200" s="23">
        <v>2</v>
      </c>
      <c r="BL200" s="22" t="str">
        <f t="shared" si="1061"/>
        <v>0</v>
      </c>
      <c r="BM200" s="22" t="str">
        <f t="shared" si="1062"/>
        <v>0</v>
      </c>
      <c r="BN200" s="22">
        <f t="shared" si="1063"/>
        <v>0</v>
      </c>
      <c r="BO200" s="22">
        <f t="shared" si="1064"/>
        <v>48</v>
      </c>
      <c r="BP200" s="22">
        <f t="shared" si="1065"/>
        <v>43</v>
      </c>
      <c r="BQ200" s="22">
        <f t="shared" si="1066"/>
        <v>91</v>
      </c>
      <c r="BR200" s="22" t="str">
        <f t="shared" si="1067"/>
        <v>0</v>
      </c>
      <c r="BS200" s="22" t="str">
        <f t="shared" si="1068"/>
        <v>0</v>
      </c>
      <c r="BT200" s="22">
        <f t="shared" si="1069"/>
        <v>0</v>
      </c>
    </row>
    <row r="201" spans="1:72" s="2" customFormat="1" ht="23.25" customHeight="1" x14ac:dyDescent="0.3">
      <c r="A201" s="4"/>
      <c r="B201" s="19" t="s">
        <v>136</v>
      </c>
      <c r="C201" s="20">
        <v>5</v>
      </c>
      <c r="D201" s="20">
        <v>2</v>
      </c>
      <c r="E201" s="20">
        <f>1+3+2</f>
        <v>6</v>
      </c>
      <c r="F201" s="20">
        <f>1+3</f>
        <v>4</v>
      </c>
      <c r="G201" s="20">
        <f t="shared" si="1046"/>
        <v>10</v>
      </c>
      <c r="H201" s="20">
        <v>0</v>
      </c>
      <c r="I201" s="124">
        <v>6</v>
      </c>
      <c r="J201" s="20">
        <v>0</v>
      </c>
      <c r="K201" s="20">
        <v>6</v>
      </c>
      <c r="L201" s="20">
        <f t="shared" si="1070"/>
        <v>6</v>
      </c>
      <c r="M201" s="20">
        <v>5</v>
      </c>
      <c r="N201" s="20">
        <v>10</v>
      </c>
      <c r="O201" s="20">
        <v>6</v>
      </c>
      <c r="P201" s="20">
        <v>1</v>
      </c>
      <c r="Q201" s="20">
        <f t="shared" si="1047"/>
        <v>7</v>
      </c>
      <c r="R201" s="20">
        <v>12</v>
      </c>
      <c r="S201" s="20">
        <v>17</v>
      </c>
      <c r="T201" s="20">
        <v>4</v>
      </c>
      <c r="U201" s="20">
        <v>9</v>
      </c>
      <c r="V201" s="20">
        <f t="shared" si="1048"/>
        <v>13</v>
      </c>
      <c r="W201" s="20">
        <v>5</v>
      </c>
      <c r="X201" s="20">
        <v>10</v>
      </c>
      <c r="Y201" s="20">
        <v>5</v>
      </c>
      <c r="Z201" s="20">
        <v>4</v>
      </c>
      <c r="AA201" s="20">
        <f t="shared" si="1049"/>
        <v>9</v>
      </c>
      <c r="AB201" s="20">
        <v>8</v>
      </c>
      <c r="AC201" s="20">
        <v>39</v>
      </c>
      <c r="AD201" s="20">
        <v>4</v>
      </c>
      <c r="AE201" s="20">
        <v>3</v>
      </c>
      <c r="AF201" s="20">
        <f t="shared" si="1050"/>
        <v>7</v>
      </c>
      <c r="AG201" s="20">
        <v>0</v>
      </c>
      <c r="AH201" s="20">
        <v>0</v>
      </c>
      <c r="AI201" s="20">
        <v>0</v>
      </c>
      <c r="AJ201" s="20">
        <v>0</v>
      </c>
      <c r="AK201" s="20">
        <f t="shared" si="1051"/>
        <v>0</v>
      </c>
      <c r="AL201" s="20">
        <v>0</v>
      </c>
      <c r="AM201" s="20">
        <v>0</v>
      </c>
      <c r="AN201" s="20">
        <v>0</v>
      </c>
      <c r="AO201" s="20">
        <v>0</v>
      </c>
      <c r="AP201" s="20">
        <f t="shared" si="1052"/>
        <v>0</v>
      </c>
      <c r="AQ201" s="20">
        <v>0</v>
      </c>
      <c r="AR201" s="20">
        <v>3</v>
      </c>
      <c r="AS201" s="20">
        <v>0</v>
      </c>
      <c r="AT201" s="20">
        <v>1</v>
      </c>
      <c r="AU201" s="20">
        <f t="shared" si="1053"/>
        <v>1</v>
      </c>
      <c r="AV201" s="20">
        <v>0</v>
      </c>
      <c r="AW201" s="20">
        <v>0</v>
      </c>
      <c r="AX201" s="20">
        <v>0</v>
      </c>
      <c r="AY201" s="20">
        <v>0</v>
      </c>
      <c r="AZ201" s="20">
        <f t="shared" si="1054"/>
        <v>0</v>
      </c>
      <c r="BA201" s="20">
        <v>0</v>
      </c>
      <c r="BB201" s="20">
        <v>0</v>
      </c>
      <c r="BC201" s="20">
        <v>0</v>
      </c>
      <c r="BD201" s="20">
        <v>0</v>
      </c>
      <c r="BE201" s="20">
        <f t="shared" si="1055"/>
        <v>0</v>
      </c>
      <c r="BF201" s="22">
        <f t="shared" si="1056"/>
        <v>35</v>
      </c>
      <c r="BG201" s="22">
        <f t="shared" si="1057"/>
        <v>87</v>
      </c>
      <c r="BH201" s="22">
        <f t="shared" si="1058"/>
        <v>25</v>
      </c>
      <c r="BI201" s="22">
        <f t="shared" si="1059"/>
        <v>28</v>
      </c>
      <c r="BJ201" s="22">
        <f t="shared" si="1060"/>
        <v>53</v>
      </c>
      <c r="BK201" s="23">
        <v>2</v>
      </c>
      <c r="BL201" s="22" t="str">
        <f t="shared" si="1061"/>
        <v>0</v>
      </c>
      <c r="BM201" s="22" t="str">
        <f t="shared" si="1062"/>
        <v>0</v>
      </c>
      <c r="BN201" s="22">
        <f t="shared" si="1063"/>
        <v>0</v>
      </c>
      <c r="BO201" s="22">
        <f t="shared" si="1064"/>
        <v>25</v>
      </c>
      <c r="BP201" s="22">
        <f t="shared" si="1065"/>
        <v>28</v>
      </c>
      <c r="BQ201" s="22">
        <f t="shared" si="1066"/>
        <v>53</v>
      </c>
      <c r="BR201" s="22" t="str">
        <f t="shared" si="1067"/>
        <v>0</v>
      </c>
      <c r="BS201" s="22" t="str">
        <f t="shared" si="1068"/>
        <v>0</v>
      </c>
      <c r="BT201" s="22">
        <f t="shared" si="1069"/>
        <v>0</v>
      </c>
    </row>
    <row r="202" spans="1:72" ht="23.25" customHeight="1" x14ac:dyDescent="0.3">
      <c r="A202" s="18"/>
      <c r="B202" s="19" t="s">
        <v>137</v>
      </c>
      <c r="C202" s="20">
        <v>10</v>
      </c>
      <c r="D202" s="20">
        <v>31</v>
      </c>
      <c r="E202" s="20">
        <v>5</v>
      </c>
      <c r="F202" s="20">
        <v>7</v>
      </c>
      <c r="G202" s="20">
        <f t="shared" si="1046"/>
        <v>12</v>
      </c>
      <c r="H202" s="20">
        <v>0</v>
      </c>
      <c r="I202" s="124">
        <v>5</v>
      </c>
      <c r="J202" s="20">
        <v>1</v>
      </c>
      <c r="K202" s="20">
        <v>4</v>
      </c>
      <c r="L202" s="20">
        <f t="shared" si="1070"/>
        <v>5</v>
      </c>
      <c r="M202" s="20">
        <v>10</v>
      </c>
      <c r="N202" s="20">
        <v>64</v>
      </c>
      <c r="O202" s="20">
        <v>10</v>
      </c>
      <c r="P202" s="20">
        <v>3</v>
      </c>
      <c r="Q202" s="20">
        <f t="shared" si="1047"/>
        <v>13</v>
      </c>
      <c r="R202" s="20">
        <v>5</v>
      </c>
      <c r="S202" s="20">
        <v>101</v>
      </c>
      <c r="T202" s="20">
        <v>2</v>
      </c>
      <c r="U202" s="20">
        <v>1</v>
      </c>
      <c r="V202" s="20">
        <f t="shared" si="1048"/>
        <v>3</v>
      </c>
      <c r="W202" s="20">
        <v>10</v>
      </c>
      <c r="X202" s="20">
        <v>55</v>
      </c>
      <c r="Y202" s="20">
        <v>11</v>
      </c>
      <c r="Z202" s="20">
        <v>3</v>
      </c>
      <c r="AA202" s="20">
        <f t="shared" si="1049"/>
        <v>14</v>
      </c>
      <c r="AB202" s="20">
        <v>0</v>
      </c>
      <c r="AC202" s="20">
        <v>0</v>
      </c>
      <c r="AD202" s="20">
        <v>0</v>
      </c>
      <c r="AE202" s="20">
        <v>0</v>
      </c>
      <c r="AF202" s="20">
        <f t="shared" si="1050"/>
        <v>0</v>
      </c>
      <c r="AG202" s="20">
        <v>0</v>
      </c>
      <c r="AH202" s="20">
        <v>0</v>
      </c>
      <c r="AI202" s="20">
        <v>0</v>
      </c>
      <c r="AJ202" s="20">
        <v>0</v>
      </c>
      <c r="AK202" s="20">
        <f t="shared" si="1051"/>
        <v>0</v>
      </c>
      <c r="AL202" s="20">
        <v>0</v>
      </c>
      <c r="AM202" s="20">
        <v>0</v>
      </c>
      <c r="AN202" s="20">
        <v>0</v>
      </c>
      <c r="AO202" s="20">
        <v>0</v>
      </c>
      <c r="AP202" s="20">
        <f t="shared" si="1052"/>
        <v>0</v>
      </c>
      <c r="AQ202" s="20">
        <v>0</v>
      </c>
      <c r="AR202" s="20">
        <v>0</v>
      </c>
      <c r="AS202" s="20">
        <v>0</v>
      </c>
      <c r="AT202" s="20">
        <v>0</v>
      </c>
      <c r="AU202" s="20">
        <f t="shared" si="1053"/>
        <v>0</v>
      </c>
      <c r="AV202" s="20">
        <v>0</v>
      </c>
      <c r="AW202" s="20">
        <v>0</v>
      </c>
      <c r="AX202" s="20">
        <v>0</v>
      </c>
      <c r="AY202" s="20">
        <v>0</v>
      </c>
      <c r="AZ202" s="20">
        <f t="shared" si="1054"/>
        <v>0</v>
      </c>
      <c r="BA202" s="20">
        <v>0</v>
      </c>
      <c r="BB202" s="20">
        <v>0</v>
      </c>
      <c r="BC202" s="20">
        <v>0</v>
      </c>
      <c r="BD202" s="20">
        <v>0</v>
      </c>
      <c r="BE202" s="20">
        <f t="shared" si="1055"/>
        <v>0</v>
      </c>
      <c r="BF202" s="22">
        <f t="shared" si="1056"/>
        <v>35</v>
      </c>
      <c r="BG202" s="22">
        <f t="shared" si="1057"/>
        <v>256</v>
      </c>
      <c r="BH202" s="22">
        <f t="shared" si="1058"/>
        <v>29</v>
      </c>
      <c r="BI202" s="22">
        <f t="shared" si="1059"/>
        <v>18</v>
      </c>
      <c r="BJ202" s="22">
        <f t="shared" si="1060"/>
        <v>47</v>
      </c>
      <c r="BK202" s="23">
        <v>2</v>
      </c>
      <c r="BL202" s="22" t="str">
        <f t="shared" si="1061"/>
        <v>0</v>
      </c>
      <c r="BM202" s="22" t="str">
        <f t="shared" si="1062"/>
        <v>0</v>
      </c>
      <c r="BN202" s="22">
        <f t="shared" si="1063"/>
        <v>0</v>
      </c>
      <c r="BO202" s="22">
        <f t="shared" si="1064"/>
        <v>29</v>
      </c>
      <c r="BP202" s="22">
        <f t="shared" si="1065"/>
        <v>18</v>
      </c>
      <c r="BQ202" s="22">
        <f t="shared" si="1066"/>
        <v>47</v>
      </c>
      <c r="BR202" s="22" t="str">
        <f t="shared" si="1067"/>
        <v>0</v>
      </c>
      <c r="BS202" s="22" t="str">
        <f t="shared" si="1068"/>
        <v>0</v>
      </c>
      <c r="BT202" s="22">
        <f t="shared" si="1069"/>
        <v>0</v>
      </c>
    </row>
    <row r="203" spans="1:72" ht="23.25" customHeight="1" x14ac:dyDescent="0.3">
      <c r="A203" s="18"/>
      <c r="B203" s="19" t="s">
        <v>138</v>
      </c>
      <c r="C203" s="20">
        <v>5</v>
      </c>
      <c r="D203" s="20">
        <v>4</v>
      </c>
      <c r="E203" s="20">
        <v>1</v>
      </c>
      <c r="F203" s="20">
        <f>3+1</f>
        <v>4</v>
      </c>
      <c r="G203" s="20">
        <f t="shared" si="1046"/>
        <v>5</v>
      </c>
      <c r="H203" s="20">
        <v>0</v>
      </c>
      <c r="I203" s="124">
        <v>5</v>
      </c>
      <c r="J203" s="20">
        <v>3</v>
      </c>
      <c r="K203" s="20">
        <v>1</v>
      </c>
      <c r="L203" s="20">
        <f t="shared" si="1070"/>
        <v>4</v>
      </c>
      <c r="M203" s="20">
        <v>10</v>
      </c>
      <c r="N203" s="20">
        <v>6</v>
      </c>
      <c r="O203" s="20">
        <v>12</v>
      </c>
      <c r="P203" s="20">
        <v>6</v>
      </c>
      <c r="Q203" s="20">
        <f t="shared" si="1047"/>
        <v>18</v>
      </c>
      <c r="R203" s="20">
        <v>10</v>
      </c>
      <c r="S203" s="20">
        <v>21</v>
      </c>
      <c r="T203" s="20">
        <v>10</v>
      </c>
      <c r="U203" s="20">
        <v>3</v>
      </c>
      <c r="V203" s="20">
        <f t="shared" si="1048"/>
        <v>13</v>
      </c>
      <c r="W203" s="20">
        <v>5</v>
      </c>
      <c r="X203" s="20">
        <v>6</v>
      </c>
      <c r="Y203" s="20">
        <v>4</v>
      </c>
      <c r="Z203" s="20">
        <v>1</v>
      </c>
      <c r="AA203" s="20">
        <f t="shared" si="1049"/>
        <v>5</v>
      </c>
      <c r="AB203" s="20">
        <v>5</v>
      </c>
      <c r="AC203" s="20">
        <v>69</v>
      </c>
      <c r="AD203" s="20">
        <v>3</v>
      </c>
      <c r="AE203" s="20">
        <v>3</v>
      </c>
      <c r="AF203" s="20">
        <f t="shared" si="1050"/>
        <v>6</v>
      </c>
      <c r="AG203" s="20">
        <v>0</v>
      </c>
      <c r="AH203" s="20">
        <v>0</v>
      </c>
      <c r="AI203" s="20">
        <v>1</v>
      </c>
      <c r="AJ203" s="20">
        <v>0</v>
      </c>
      <c r="AK203" s="20">
        <f t="shared" si="1051"/>
        <v>1</v>
      </c>
      <c r="AL203" s="20">
        <v>0</v>
      </c>
      <c r="AM203" s="20">
        <v>0</v>
      </c>
      <c r="AN203" s="20">
        <v>0</v>
      </c>
      <c r="AO203" s="20">
        <v>0</v>
      </c>
      <c r="AP203" s="20">
        <f t="shared" si="1052"/>
        <v>0</v>
      </c>
      <c r="AQ203" s="20">
        <v>0</v>
      </c>
      <c r="AR203" s="20">
        <v>0</v>
      </c>
      <c r="AS203" s="20">
        <v>0</v>
      </c>
      <c r="AT203" s="20">
        <v>0</v>
      </c>
      <c r="AU203" s="20">
        <f t="shared" si="1053"/>
        <v>0</v>
      </c>
      <c r="AV203" s="20">
        <v>0</v>
      </c>
      <c r="AW203" s="20">
        <v>0</v>
      </c>
      <c r="AX203" s="20">
        <v>0</v>
      </c>
      <c r="AY203" s="20">
        <v>0</v>
      </c>
      <c r="AZ203" s="20">
        <f t="shared" si="1054"/>
        <v>0</v>
      </c>
      <c r="BA203" s="20">
        <v>0</v>
      </c>
      <c r="BB203" s="20">
        <v>0</v>
      </c>
      <c r="BC203" s="20">
        <v>0</v>
      </c>
      <c r="BD203" s="20">
        <v>0</v>
      </c>
      <c r="BE203" s="20">
        <f t="shared" si="1055"/>
        <v>0</v>
      </c>
      <c r="BF203" s="22">
        <f t="shared" si="1056"/>
        <v>35</v>
      </c>
      <c r="BG203" s="22">
        <f t="shared" si="1057"/>
        <v>111</v>
      </c>
      <c r="BH203" s="22">
        <f t="shared" si="1058"/>
        <v>34</v>
      </c>
      <c r="BI203" s="22">
        <f t="shared" si="1059"/>
        <v>18</v>
      </c>
      <c r="BJ203" s="22">
        <f t="shared" si="1060"/>
        <v>52</v>
      </c>
      <c r="BK203" s="23">
        <v>2</v>
      </c>
      <c r="BL203" s="22" t="str">
        <f t="shared" si="1061"/>
        <v>0</v>
      </c>
      <c r="BM203" s="22" t="str">
        <f t="shared" si="1062"/>
        <v>0</v>
      </c>
      <c r="BN203" s="22">
        <f t="shared" si="1063"/>
        <v>0</v>
      </c>
      <c r="BO203" s="22">
        <f t="shared" si="1064"/>
        <v>34</v>
      </c>
      <c r="BP203" s="22">
        <f t="shared" si="1065"/>
        <v>18</v>
      </c>
      <c r="BQ203" s="22">
        <f t="shared" si="1066"/>
        <v>52</v>
      </c>
      <c r="BR203" s="22" t="str">
        <f t="shared" si="1067"/>
        <v>0</v>
      </c>
      <c r="BS203" s="22" t="str">
        <f t="shared" si="1068"/>
        <v>0</v>
      </c>
      <c r="BT203" s="22">
        <f t="shared" si="1069"/>
        <v>0</v>
      </c>
    </row>
    <row r="204" spans="1:72" s="2" customFormat="1" ht="23.25" customHeight="1" x14ac:dyDescent="0.3">
      <c r="A204" s="4"/>
      <c r="B204" s="21" t="s">
        <v>34</v>
      </c>
      <c r="C204" s="32">
        <f t="shared" ref="C204:BQ204" si="1071">SUM(C198:C203)</f>
        <v>45</v>
      </c>
      <c r="D204" s="32">
        <f t="shared" si="1071"/>
        <v>62</v>
      </c>
      <c r="E204" s="32">
        <f t="shared" si="1071"/>
        <v>17</v>
      </c>
      <c r="F204" s="32">
        <f t="shared" si="1071"/>
        <v>25</v>
      </c>
      <c r="G204" s="32">
        <f t="shared" si="1071"/>
        <v>42</v>
      </c>
      <c r="H204" s="32">
        <f>SUM(H198:H203)</f>
        <v>0</v>
      </c>
      <c r="I204" s="32">
        <f t="shared" ref="I204:L204" si="1072">SUM(I198:I203)</f>
        <v>30</v>
      </c>
      <c r="J204" s="22">
        <f t="shared" si="1072"/>
        <v>7</v>
      </c>
      <c r="K204" s="22">
        <f t="shared" si="1072"/>
        <v>22</v>
      </c>
      <c r="L204" s="22">
        <f t="shared" si="1072"/>
        <v>29</v>
      </c>
      <c r="M204" s="22">
        <f t="shared" si="1071"/>
        <v>65</v>
      </c>
      <c r="N204" s="22">
        <f t="shared" si="1071"/>
        <v>235</v>
      </c>
      <c r="O204" s="22">
        <f t="shared" si="1071"/>
        <v>88</v>
      </c>
      <c r="P204" s="22">
        <f t="shared" si="1071"/>
        <v>37</v>
      </c>
      <c r="Q204" s="22">
        <f t="shared" si="1071"/>
        <v>125</v>
      </c>
      <c r="R204" s="22">
        <f t="shared" si="1071"/>
        <v>92</v>
      </c>
      <c r="S204" s="22">
        <f t="shared" si="1071"/>
        <v>458</v>
      </c>
      <c r="T204" s="22">
        <f t="shared" si="1071"/>
        <v>55</v>
      </c>
      <c r="U204" s="22">
        <f t="shared" si="1071"/>
        <v>56</v>
      </c>
      <c r="V204" s="22">
        <f t="shared" si="1071"/>
        <v>111</v>
      </c>
      <c r="W204" s="22">
        <f t="shared" ref="W204:AK204" si="1073">SUM(W198:W203)</f>
        <v>60</v>
      </c>
      <c r="X204" s="22">
        <f t="shared" si="1073"/>
        <v>203</v>
      </c>
      <c r="Y204" s="22">
        <f t="shared" si="1073"/>
        <v>35</v>
      </c>
      <c r="Z204" s="22">
        <f t="shared" si="1073"/>
        <v>38</v>
      </c>
      <c r="AA204" s="22">
        <f t="shared" si="1073"/>
        <v>73</v>
      </c>
      <c r="AB204" s="22">
        <f t="shared" si="1073"/>
        <v>48</v>
      </c>
      <c r="AC204" s="22">
        <f t="shared" si="1073"/>
        <v>438</v>
      </c>
      <c r="AD204" s="22">
        <f t="shared" si="1073"/>
        <v>25</v>
      </c>
      <c r="AE204" s="22">
        <f t="shared" si="1073"/>
        <v>32</v>
      </c>
      <c r="AF204" s="22">
        <f t="shared" si="1073"/>
        <v>57</v>
      </c>
      <c r="AG204" s="22">
        <f t="shared" si="1073"/>
        <v>5</v>
      </c>
      <c r="AH204" s="22">
        <f t="shared" si="1073"/>
        <v>46</v>
      </c>
      <c r="AI204" s="22">
        <f t="shared" si="1073"/>
        <v>1</v>
      </c>
      <c r="AJ204" s="22">
        <f t="shared" si="1073"/>
        <v>4</v>
      </c>
      <c r="AK204" s="22">
        <f t="shared" si="1073"/>
        <v>5</v>
      </c>
      <c r="AL204" s="22">
        <f t="shared" si="1071"/>
        <v>0</v>
      </c>
      <c r="AM204" s="22">
        <f t="shared" si="1071"/>
        <v>0</v>
      </c>
      <c r="AN204" s="22">
        <f t="shared" si="1071"/>
        <v>0</v>
      </c>
      <c r="AO204" s="22">
        <f t="shared" si="1071"/>
        <v>0</v>
      </c>
      <c r="AP204" s="22">
        <f t="shared" si="1071"/>
        <v>0</v>
      </c>
      <c r="AQ204" s="22">
        <f t="shared" si="1071"/>
        <v>0</v>
      </c>
      <c r="AR204" s="22">
        <f t="shared" si="1071"/>
        <v>9</v>
      </c>
      <c r="AS204" s="22">
        <f t="shared" si="1071"/>
        <v>1</v>
      </c>
      <c r="AT204" s="22">
        <f t="shared" si="1071"/>
        <v>1</v>
      </c>
      <c r="AU204" s="22">
        <f t="shared" si="1071"/>
        <v>2</v>
      </c>
      <c r="AV204" s="22">
        <f t="shared" si="1071"/>
        <v>0</v>
      </c>
      <c r="AW204" s="22">
        <f t="shared" si="1071"/>
        <v>3</v>
      </c>
      <c r="AX204" s="22">
        <f t="shared" si="1071"/>
        <v>7</v>
      </c>
      <c r="AY204" s="22">
        <f t="shared" si="1071"/>
        <v>1</v>
      </c>
      <c r="AZ204" s="22">
        <f t="shared" si="1071"/>
        <v>8</v>
      </c>
      <c r="BA204" s="22">
        <f t="shared" ref="BA204:BE204" si="1074">SUM(BA198:BA203)</f>
        <v>0</v>
      </c>
      <c r="BB204" s="22">
        <f t="shared" si="1074"/>
        <v>0</v>
      </c>
      <c r="BC204" s="22">
        <f t="shared" si="1074"/>
        <v>0</v>
      </c>
      <c r="BD204" s="22">
        <f t="shared" si="1074"/>
        <v>0</v>
      </c>
      <c r="BE204" s="22">
        <f t="shared" si="1074"/>
        <v>0</v>
      </c>
      <c r="BF204" s="22">
        <f t="shared" si="1056"/>
        <v>315</v>
      </c>
      <c r="BG204" s="22">
        <f t="shared" si="1057"/>
        <v>1484</v>
      </c>
      <c r="BH204" s="22">
        <f t="shared" si="1058"/>
        <v>236</v>
      </c>
      <c r="BI204" s="22">
        <f t="shared" si="1059"/>
        <v>216</v>
      </c>
      <c r="BJ204" s="22">
        <f t="shared" si="1060"/>
        <v>452</v>
      </c>
      <c r="BK204" s="23"/>
      <c r="BL204" s="22">
        <f t="shared" si="1071"/>
        <v>0</v>
      </c>
      <c r="BM204" s="22">
        <f t="shared" si="1071"/>
        <v>0</v>
      </c>
      <c r="BN204" s="22">
        <f t="shared" si="1071"/>
        <v>0</v>
      </c>
      <c r="BO204" s="22">
        <f t="shared" si="1071"/>
        <v>236</v>
      </c>
      <c r="BP204" s="22">
        <f t="shared" si="1071"/>
        <v>216</v>
      </c>
      <c r="BQ204" s="22">
        <f t="shared" si="1071"/>
        <v>452</v>
      </c>
      <c r="BR204" s="22">
        <f t="shared" ref="BR204:BT204" si="1075">SUM(BR198:BR203)</f>
        <v>0</v>
      </c>
      <c r="BS204" s="22">
        <f t="shared" si="1075"/>
        <v>0</v>
      </c>
      <c r="BT204" s="22">
        <f t="shared" si="1075"/>
        <v>0</v>
      </c>
    </row>
    <row r="205" spans="1:72" ht="23.25" customHeight="1" x14ac:dyDescent="0.3">
      <c r="A205" s="18"/>
      <c r="B205" s="5" t="s">
        <v>139</v>
      </c>
      <c r="C205" s="125"/>
      <c r="D205" s="85"/>
      <c r="E205" s="85"/>
      <c r="F205" s="85"/>
      <c r="G205" s="28"/>
      <c r="H205" s="28"/>
      <c r="I205" s="28"/>
      <c r="J205" s="20"/>
      <c r="K205" s="20"/>
      <c r="L205" s="20"/>
      <c r="M205" s="20"/>
      <c r="N205" s="20"/>
      <c r="O205" s="20"/>
      <c r="P205" s="20"/>
      <c r="Q205" s="20"/>
      <c r="R205" s="115"/>
      <c r="S205" s="115"/>
      <c r="T205" s="57"/>
      <c r="U205" s="57"/>
      <c r="V205" s="20"/>
      <c r="W205" s="20"/>
      <c r="X205" s="20"/>
      <c r="Y205" s="20"/>
      <c r="Z205" s="20"/>
      <c r="AA205" s="20"/>
      <c r="AB205" s="20"/>
      <c r="AC205" s="20"/>
      <c r="AD205" s="20"/>
      <c r="AE205" s="20"/>
      <c r="AF205" s="20"/>
      <c r="AG205" s="20"/>
      <c r="AH205" s="20"/>
      <c r="AI205" s="20"/>
      <c r="AJ205" s="20"/>
      <c r="AK205" s="20"/>
      <c r="AL205" s="115"/>
      <c r="AM205" s="115"/>
      <c r="AN205" s="115"/>
      <c r="AO205" s="115"/>
      <c r="AP205" s="20"/>
      <c r="AQ205" s="20"/>
      <c r="AR205" s="20"/>
      <c r="AS205" s="20"/>
      <c r="AT205" s="20"/>
      <c r="AU205" s="20"/>
      <c r="AV205" s="20"/>
      <c r="AW205" s="20"/>
      <c r="AX205" s="20"/>
      <c r="AY205" s="20"/>
      <c r="AZ205" s="20"/>
      <c r="BA205" s="20"/>
      <c r="BB205" s="20"/>
      <c r="BC205" s="20"/>
      <c r="BD205" s="20"/>
      <c r="BE205" s="20"/>
      <c r="BF205" s="20"/>
      <c r="BG205" s="20"/>
      <c r="BH205" s="20"/>
      <c r="BI205" s="20"/>
      <c r="BJ205" s="20"/>
      <c r="BK205" s="114"/>
      <c r="BL205" s="20"/>
      <c r="BM205" s="20"/>
      <c r="BN205" s="20"/>
      <c r="BO205" s="20"/>
      <c r="BP205" s="20"/>
      <c r="BQ205" s="20"/>
      <c r="BR205" s="20"/>
      <c r="BS205" s="20"/>
      <c r="BT205" s="20"/>
    </row>
    <row r="206" spans="1:72" ht="23.25" customHeight="1" x14ac:dyDescent="0.3">
      <c r="A206" s="4"/>
      <c r="B206" s="19" t="s">
        <v>136</v>
      </c>
      <c r="C206" s="20">
        <v>15</v>
      </c>
      <c r="D206" s="20">
        <v>1</v>
      </c>
      <c r="E206" s="20">
        <f>1+6+3</f>
        <v>10</v>
      </c>
      <c r="F206" s="20">
        <f>2+4</f>
        <v>6</v>
      </c>
      <c r="G206" s="20">
        <f t="shared" ref="G206:G207" si="1076">E206+F206</f>
        <v>16</v>
      </c>
      <c r="H206" s="20">
        <v>0</v>
      </c>
      <c r="I206" s="124">
        <v>0</v>
      </c>
      <c r="J206" s="20">
        <v>0</v>
      </c>
      <c r="K206" s="20">
        <v>0</v>
      </c>
      <c r="L206" s="20">
        <f>SUM(J206:K206)</f>
        <v>0</v>
      </c>
      <c r="M206" s="20">
        <v>20</v>
      </c>
      <c r="N206" s="20">
        <f>13+45</f>
        <v>58</v>
      </c>
      <c r="O206" s="20">
        <f>17+1</f>
        <v>18</v>
      </c>
      <c r="P206" s="20">
        <f>9+8+4</f>
        <v>21</v>
      </c>
      <c r="Q206" s="20">
        <f t="shared" ref="Q206:Q207" si="1077">O206+P206</f>
        <v>39</v>
      </c>
      <c r="R206" s="20">
        <v>0</v>
      </c>
      <c r="S206" s="20">
        <v>0</v>
      </c>
      <c r="T206" s="20">
        <v>0</v>
      </c>
      <c r="U206" s="20">
        <v>0</v>
      </c>
      <c r="V206" s="20">
        <f t="shared" ref="V206:V207" si="1078">T206+U206</f>
        <v>0</v>
      </c>
      <c r="W206" s="20">
        <v>0</v>
      </c>
      <c r="X206" s="20">
        <v>0</v>
      </c>
      <c r="Y206" s="20">
        <v>0</v>
      </c>
      <c r="Z206" s="20">
        <v>0</v>
      </c>
      <c r="AA206" s="20">
        <f t="shared" ref="AA206:AA207" si="1079">Y206+Z206</f>
        <v>0</v>
      </c>
      <c r="AB206" s="20">
        <v>0</v>
      </c>
      <c r="AC206" s="20">
        <v>0</v>
      </c>
      <c r="AD206" s="20">
        <v>0</v>
      </c>
      <c r="AE206" s="20">
        <v>0</v>
      </c>
      <c r="AF206" s="20">
        <f t="shared" ref="AF206:AF207" si="1080">AD206+AE206</f>
        <v>0</v>
      </c>
      <c r="AG206" s="20">
        <v>0</v>
      </c>
      <c r="AH206" s="20">
        <v>0</v>
      </c>
      <c r="AI206" s="20">
        <v>0</v>
      </c>
      <c r="AJ206" s="20">
        <v>0</v>
      </c>
      <c r="AK206" s="20">
        <f t="shared" ref="AK206:AK207" si="1081">AI206+AJ206</f>
        <v>0</v>
      </c>
      <c r="AL206" s="20">
        <v>0</v>
      </c>
      <c r="AM206" s="20">
        <v>0</v>
      </c>
      <c r="AN206" s="20">
        <v>0</v>
      </c>
      <c r="AO206" s="20">
        <v>0</v>
      </c>
      <c r="AP206" s="20">
        <f t="shared" ref="AP206:AP207" si="1082">AN206+AO206</f>
        <v>0</v>
      </c>
      <c r="AQ206" s="20">
        <v>0</v>
      </c>
      <c r="AR206" s="20">
        <v>0</v>
      </c>
      <c r="AS206" s="20">
        <v>0</v>
      </c>
      <c r="AT206" s="20">
        <v>0</v>
      </c>
      <c r="AU206" s="20">
        <f t="shared" ref="AU206:AU207" si="1083">AS206+AT206</f>
        <v>0</v>
      </c>
      <c r="AV206" s="20">
        <v>0</v>
      </c>
      <c r="AW206" s="20">
        <v>0</v>
      </c>
      <c r="AX206" s="20">
        <v>0</v>
      </c>
      <c r="AY206" s="20">
        <v>0</v>
      </c>
      <c r="AZ206" s="20">
        <f t="shared" ref="AZ206:AZ207" si="1084">AX206+AY206</f>
        <v>0</v>
      </c>
      <c r="BA206" s="20">
        <v>0</v>
      </c>
      <c r="BB206" s="20">
        <v>0</v>
      </c>
      <c r="BC206" s="20">
        <v>0</v>
      </c>
      <c r="BD206" s="20">
        <v>0</v>
      </c>
      <c r="BE206" s="20">
        <f t="shared" ref="BE206:BE207" si="1085">BC206+BD206</f>
        <v>0</v>
      </c>
      <c r="BF206" s="22">
        <f t="shared" ref="BF206:BF209" si="1086">C206+M206+R206+W206+AB206+AG206+AL206+AQ206+AV206+BA206+H206</f>
        <v>35</v>
      </c>
      <c r="BG206" s="22">
        <f t="shared" ref="BG206:BG209" si="1087">D206+N206+S206+X206+AC206+AH206+AM206+AR206+AW206+BB206+I206</f>
        <v>59</v>
      </c>
      <c r="BH206" s="22">
        <f t="shared" ref="BH206:BH209" si="1088">E206+O206+T206+Y206+AD206+AI206+AN206+AS206+AX206+BC206+J206</f>
        <v>28</v>
      </c>
      <c r="BI206" s="22">
        <f t="shared" ref="BI206:BI209" si="1089">F206+P206+U206+Z206+AE206+AJ206+AO206+AT206+AY206+BD206+K206</f>
        <v>27</v>
      </c>
      <c r="BJ206" s="22">
        <f t="shared" ref="BJ206:BJ209" si="1090">G206+Q206+V206+AA206+AF206+AK206+AP206+AU206+AZ206+BE206+L206</f>
        <v>55</v>
      </c>
      <c r="BK206" s="23">
        <v>2</v>
      </c>
      <c r="BL206" s="22" t="str">
        <f t="shared" ref="BL206:BL207" si="1091">IF(BK206=1,BH206,"0")</f>
        <v>0</v>
      </c>
      <c r="BM206" s="22" t="str">
        <f t="shared" ref="BM206:BM207" si="1092">IF(BK206=1,BI206,"0")</f>
        <v>0</v>
      </c>
      <c r="BN206" s="22">
        <f t="shared" ref="BN206:BN207" si="1093">BL206+BM206</f>
        <v>0</v>
      </c>
      <c r="BO206" s="22">
        <f t="shared" ref="BO206:BO207" si="1094">IF(BK206=2,BH206,"0")</f>
        <v>28</v>
      </c>
      <c r="BP206" s="22">
        <f t="shared" ref="BP206:BP207" si="1095">IF(BK206=2,BI206,"0")</f>
        <v>27</v>
      </c>
      <c r="BQ206" s="22">
        <f t="shared" ref="BQ206:BQ207" si="1096">BO206+BP206</f>
        <v>55</v>
      </c>
      <c r="BR206" s="22" t="str">
        <f t="shared" ref="BR206:BR207" si="1097">IF(BN206=2,BK206,"0")</f>
        <v>0</v>
      </c>
      <c r="BS206" s="22" t="str">
        <f t="shared" ref="BS206:BS207" si="1098">IF(BN206=2,BL206,"0")</f>
        <v>0</v>
      </c>
      <c r="BT206" s="22">
        <f t="shared" ref="BT206:BT207" si="1099">BR206+BS206</f>
        <v>0</v>
      </c>
    </row>
    <row r="207" spans="1:72" ht="23.25" customHeight="1" x14ac:dyDescent="0.3">
      <c r="A207" s="11"/>
      <c r="B207" s="19" t="s">
        <v>137</v>
      </c>
      <c r="C207" s="20">
        <v>20</v>
      </c>
      <c r="D207" s="20">
        <v>17</v>
      </c>
      <c r="E207" s="20">
        <v>7</v>
      </c>
      <c r="F207" s="20">
        <v>9</v>
      </c>
      <c r="G207" s="20">
        <f t="shared" si="1076"/>
        <v>16</v>
      </c>
      <c r="H207" s="20">
        <v>0</v>
      </c>
      <c r="I207" s="124">
        <v>1</v>
      </c>
      <c r="J207" s="20">
        <v>1</v>
      </c>
      <c r="K207" s="20">
        <v>0</v>
      </c>
      <c r="L207" s="20">
        <f>SUM(J207:K207)</f>
        <v>1</v>
      </c>
      <c r="M207" s="20">
        <v>15</v>
      </c>
      <c r="N207" s="20">
        <f>101+15</f>
        <v>116</v>
      </c>
      <c r="O207" s="20">
        <f>5+19</f>
        <v>24</v>
      </c>
      <c r="P207" s="20">
        <v>3</v>
      </c>
      <c r="Q207" s="20">
        <f t="shared" si="1077"/>
        <v>27</v>
      </c>
      <c r="R207" s="20">
        <v>0</v>
      </c>
      <c r="S207" s="20">
        <v>0</v>
      </c>
      <c r="T207" s="20">
        <v>0</v>
      </c>
      <c r="U207" s="20">
        <v>0</v>
      </c>
      <c r="V207" s="20">
        <f t="shared" si="1078"/>
        <v>0</v>
      </c>
      <c r="W207" s="20">
        <v>0</v>
      </c>
      <c r="X207" s="20">
        <v>0</v>
      </c>
      <c r="Y207" s="20">
        <v>0</v>
      </c>
      <c r="Z207" s="20">
        <v>0</v>
      </c>
      <c r="AA207" s="20">
        <f t="shared" si="1079"/>
        <v>0</v>
      </c>
      <c r="AB207" s="20">
        <v>0</v>
      </c>
      <c r="AC207" s="20">
        <v>0</v>
      </c>
      <c r="AD207" s="20">
        <v>0</v>
      </c>
      <c r="AE207" s="20">
        <v>0</v>
      </c>
      <c r="AF207" s="20">
        <f t="shared" si="1080"/>
        <v>0</v>
      </c>
      <c r="AG207" s="20">
        <v>0</v>
      </c>
      <c r="AH207" s="20">
        <v>0</v>
      </c>
      <c r="AI207" s="20">
        <v>0</v>
      </c>
      <c r="AJ207" s="20">
        <v>0</v>
      </c>
      <c r="AK207" s="20">
        <f t="shared" si="1081"/>
        <v>0</v>
      </c>
      <c r="AL207" s="20">
        <v>0</v>
      </c>
      <c r="AM207" s="20">
        <v>0</v>
      </c>
      <c r="AN207" s="20">
        <v>0</v>
      </c>
      <c r="AO207" s="20">
        <v>0</v>
      </c>
      <c r="AP207" s="20">
        <f t="shared" si="1082"/>
        <v>0</v>
      </c>
      <c r="AQ207" s="20">
        <v>0</v>
      </c>
      <c r="AR207" s="20">
        <v>0</v>
      </c>
      <c r="AS207" s="20">
        <v>0</v>
      </c>
      <c r="AT207" s="20">
        <v>0</v>
      </c>
      <c r="AU207" s="20">
        <f t="shared" si="1083"/>
        <v>0</v>
      </c>
      <c r="AV207" s="20">
        <v>0</v>
      </c>
      <c r="AW207" s="20">
        <v>0</v>
      </c>
      <c r="AX207" s="20">
        <v>0</v>
      </c>
      <c r="AY207" s="20">
        <v>0</v>
      </c>
      <c r="AZ207" s="20">
        <f t="shared" si="1084"/>
        <v>0</v>
      </c>
      <c r="BA207" s="20">
        <v>0</v>
      </c>
      <c r="BB207" s="20">
        <v>0</v>
      </c>
      <c r="BC207" s="20">
        <v>0</v>
      </c>
      <c r="BD207" s="20">
        <v>0</v>
      </c>
      <c r="BE207" s="20">
        <f t="shared" si="1085"/>
        <v>0</v>
      </c>
      <c r="BF207" s="22">
        <f t="shared" si="1086"/>
        <v>35</v>
      </c>
      <c r="BG207" s="22">
        <f t="shared" si="1087"/>
        <v>134</v>
      </c>
      <c r="BH207" s="22">
        <f t="shared" si="1088"/>
        <v>32</v>
      </c>
      <c r="BI207" s="22">
        <f t="shared" si="1089"/>
        <v>12</v>
      </c>
      <c r="BJ207" s="22">
        <f t="shared" si="1090"/>
        <v>44</v>
      </c>
      <c r="BK207" s="23">
        <v>2</v>
      </c>
      <c r="BL207" s="22" t="str">
        <f t="shared" si="1091"/>
        <v>0</v>
      </c>
      <c r="BM207" s="22" t="str">
        <f t="shared" si="1092"/>
        <v>0</v>
      </c>
      <c r="BN207" s="22">
        <f t="shared" si="1093"/>
        <v>0</v>
      </c>
      <c r="BO207" s="22">
        <f t="shared" si="1094"/>
        <v>32</v>
      </c>
      <c r="BP207" s="22">
        <f t="shared" si="1095"/>
        <v>12</v>
      </c>
      <c r="BQ207" s="22">
        <f t="shared" si="1096"/>
        <v>44</v>
      </c>
      <c r="BR207" s="22" t="str">
        <f t="shared" si="1097"/>
        <v>0</v>
      </c>
      <c r="BS207" s="22" t="str">
        <f t="shared" si="1098"/>
        <v>0</v>
      </c>
      <c r="BT207" s="22">
        <f t="shared" si="1099"/>
        <v>0</v>
      </c>
    </row>
    <row r="208" spans="1:72" s="2" customFormat="1" ht="23.25" customHeight="1" x14ac:dyDescent="0.3">
      <c r="A208" s="54"/>
      <c r="B208" s="21" t="s">
        <v>34</v>
      </c>
      <c r="C208" s="32">
        <f t="shared" ref="C208:AM208" si="1100">SUM(C206:C207)</f>
        <v>35</v>
      </c>
      <c r="D208" s="32">
        <f t="shared" si="1100"/>
        <v>18</v>
      </c>
      <c r="E208" s="32">
        <f t="shared" si="1100"/>
        <v>17</v>
      </c>
      <c r="F208" s="32">
        <f t="shared" si="1100"/>
        <v>15</v>
      </c>
      <c r="G208" s="32">
        <f t="shared" si="1100"/>
        <v>32</v>
      </c>
      <c r="H208" s="32">
        <f t="shared" ref="H208:L208" si="1101">SUM(H206:H207)</f>
        <v>0</v>
      </c>
      <c r="I208" s="32">
        <f t="shared" si="1101"/>
        <v>1</v>
      </c>
      <c r="J208" s="22">
        <f t="shared" si="1101"/>
        <v>1</v>
      </c>
      <c r="K208" s="22">
        <f t="shared" si="1101"/>
        <v>0</v>
      </c>
      <c r="L208" s="22">
        <f t="shared" si="1101"/>
        <v>1</v>
      </c>
      <c r="M208" s="22">
        <f t="shared" ref="M208:Q208" si="1102">SUM(M206:M207)</f>
        <v>35</v>
      </c>
      <c r="N208" s="22">
        <f t="shared" si="1102"/>
        <v>174</v>
      </c>
      <c r="O208" s="22">
        <f t="shared" si="1102"/>
        <v>42</v>
      </c>
      <c r="P208" s="22">
        <f t="shared" si="1102"/>
        <v>24</v>
      </c>
      <c r="Q208" s="22">
        <f t="shared" si="1102"/>
        <v>66</v>
      </c>
      <c r="R208" s="22">
        <f t="shared" si="1100"/>
        <v>0</v>
      </c>
      <c r="S208" s="22">
        <f t="shared" si="1100"/>
        <v>0</v>
      </c>
      <c r="T208" s="22">
        <f t="shared" si="1100"/>
        <v>0</v>
      </c>
      <c r="U208" s="22">
        <f t="shared" si="1100"/>
        <v>0</v>
      </c>
      <c r="V208" s="22">
        <f t="shared" si="1100"/>
        <v>0</v>
      </c>
      <c r="W208" s="22">
        <f t="shared" si="1100"/>
        <v>0</v>
      </c>
      <c r="X208" s="22">
        <f t="shared" si="1100"/>
        <v>0</v>
      </c>
      <c r="Y208" s="22">
        <f t="shared" si="1100"/>
        <v>0</v>
      </c>
      <c r="Z208" s="22">
        <f t="shared" si="1100"/>
        <v>0</v>
      </c>
      <c r="AA208" s="22">
        <f t="shared" si="1100"/>
        <v>0</v>
      </c>
      <c r="AB208" s="22">
        <f t="shared" si="1100"/>
        <v>0</v>
      </c>
      <c r="AC208" s="22">
        <f t="shared" si="1100"/>
        <v>0</v>
      </c>
      <c r="AD208" s="22">
        <f t="shared" si="1100"/>
        <v>0</v>
      </c>
      <c r="AE208" s="22">
        <f t="shared" si="1100"/>
        <v>0</v>
      </c>
      <c r="AF208" s="22">
        <f t="shared" si="1100"/>
        <v>0</v>
      </c>
      <c r="AG208" s="22">
        <f t="shared" ref="AG208:AK208" si="1103">SUM(AG206:AG207)</f>
        <v>0</v>
      </c>
      <c r="AH208" s="22">
        <f t="shared" si="1103"/>
        <v>0</v>
      </c>
      <c r="AI208" s="22">
        <f t="shared" si="1103"/>
        <v>0</v>
      </c>
      <c r="AJ208" s="22">
        <f t="shared" si="1103"/>
        <v>0</v>
      </c>
      <c r="AK208" s="22">
        <f t="shared" si="1103"/>
        <v>0</v>
      </c>
      <c r="AL208" s="22">
        <f t="shared" si="1100"/>
        <v>0</v>
      </c>
      <c r="AM208" s="22">
        <f t="shared" si="1100"/>
        <v>0</v>
      </c>
      <c r="AN208" s="22">
        <f t="shared" ref="AN208:BQ208" si="1104">SUM(AN206:AN207)</f>
        <v>0</v>
      </c>
      <c r="AO208" s="22">
        <f t="shared" si="1104"/>
        <v>0</v>
      </c>
      <c r="AP208" s="22">
        <f t="shared" si="1104"/>
        <v>0</v>
      </c>
      <c r="AQ208" s="22">
        <f t="shared" ref="AQ208:AU208" si="1105">SUM(AQ206:AQ207)</f>
        <v>0</v>
      </c>
      <c r="AR208" s="22">
        <f t="shared" si="1105"/>
        <v>0</v>
      </c>
      <c r="AS208" s="22">
        <f t="shared" si="1105"/>
        <v>0</v>
      </c>
      <c r="AT208" s="22">
        <f t="shared" si="1105"/>
        <v>0</v>
      </c>
      <c r="AU208" s="22">
        <f t="shared" si="1105"/>
        <v>0</v>
      </c>
      <c r="AV208" s="22">
        <f t="shared" ref="AV208:AZ208" si="1106">SUM(AV206:AV207)</f>
        <v>0</v>
      </c>
      <c r="AW208" s="22">
        <f t="shared" si="1106"/>
        <v>0</v>
      </c>
      <c r="AX208" s="22">
        <f t="shared" si="1106"/>
        <v>0</v>
      </c>
      <c r="AY208" s="22">
        <f t="shared" si="1106"/>
        <v>0</v>
      </c>
      <c r="AZ208" s="22">
        <f t="shared" si="1106"/>
        <v>0</v>
      </c>
      <c r="BA208" s="22">
        <f t="shared" si="1104"/>
        <v>0</v>
      </c>
      <c r="BB208" s="22">
        <f t="shared" si="1104"/>
        <v>0</v>
      </c>
      <c r="BC208" s="22">
        <f t="shared" si="1104"/>
        <v>0</v>
      </c>
      <c r="BD208" s="22">
        <f t="shared" si="1104"/>
        <v>0</v>
      </c>
      <c r="BE208" s="22">
        <f t="shared" si="1104"/>
        <v>0</v>
      </c>
      <c r="BF208" s="22">
        <f t="shared" si="1086"/>
        <v>70</v>
      </c>
      <c r="BG208" s="22">
        <f t="shared" si="1087"/>
        <v>193</v>
      </c>
      <c r="BH208" s="22">
        <f t="shared" si="1088"/>
        <v>60</v>
      </c>
      <c r="BI208" s="22">
        <f t="shared" si="1089"/>
        <v>39</v>
      </c>
      <c r="BJ208" s="22">
        <f t="shared" si="1090"/>
        <v>99</v>
      </c>
      <c r="BK208" s="22"/>
      <c r="BL208" s="22">
        <f t="shared" si="1104"/>
        <v>0</v>
      </c>
      <c r="BM208" s="22">
        <f t="shared" si="1104"/>
        <v>0</v>
      </c>
      <c r="BN208" s="22">
        <f t="shared" si="1104"/>
        <v>0</v>
      </c>
      <c r="BO208" s="22">
        <f t="shared" si="1104"/>
        <v>60</v>
      </c>
      <c r="BP208" s="22">
        <f t="shared" si="1104"/>
        <v>39</v>
      </c>
      <c r="BQ208" s="22">
        <f t="shared" si="1104"/>
        <v>99</v>
      </c>
      <c r="BR208" s="22">
        <f t="shared" ref="BR208:BT208" si="1107">SUM(BR206:BR207)</f>
        <v>0</v>
      </c>
      <c r="BS208" s="22">
        <f t="shared" si="1107"/>
        <v>0</v>
      </c>
      <c r="BT208" s="22">
        <f t="shared" si="1107"/>
        <v>0</v>
      </c>
    </row>
    <row r="209" spans="1:72" s="2" customFormat="1" ht="23.25" customHeight="1" x14ac:dyDescent="0.3">
      <c r="A209" s="54"/>
      <c r="B209" s="21" t="s">
        <v>36</v>
      </c>
      <c r="C209" s="32">
        <f t="shared" ref="C209:AM209" si="1108">C204+C208</f>
        <v>80</v>
      </c>
      <c r="D209" s="32">
        <f t="shared" si="1108"/>
        <v>80</v>
      </c>
      <c r="E209" s="32">
        <f t="shared" si="1108"/>
        <v>34</v>
      </c>
      <c r="F209" s="32">
        <f t="shared" si="1108"/>
        <v>40</v>
      </c>
      <c r="G209" s="32">
        <f t="shared" si="1108"/>
        <v>74</v>
      </c>
      <c r="H209" s="32">
        <f t="shared" ref="H209:L209" si="1109">H204+H208</f>
        <v>0</v>
      </c>
      <c r="I209" s="32">
        <f t="shared" si="1109"/>
        <v>31</v>
      </c>
      <c r="J209" s="22">
        <f t="shared" si="1109"/>
        <v>8</v>
      </c>
      <c r="K209" s="22">
        <f t="shared" si="1109"/>
        <v>22</v>
      </c>
      <c r="L209" s="22">
        <f t="shared" si="1109"/>
        <v>30</v>
      </c>
      <c r="M209" s="22">
        <f t="shared" ref="M209:Q209" si="1110">M204+M208</f>
        <v>100</v>
      </c>
      <c r="N209" s="22">
        <f t="shared" si="1110"/>
        <v>409</v>
      </c>
      <c r="O209" s="22">
        <f t="shared" si="1110"/>
        <v>130</v>
      </c>
      <c r="P209" s="22">
        <f t="shared" si="1110"/>
        <v>61</v>
      </c>
      <c r="Q209" s="22">
        <f t="shared" si="1110"/>
        <v>191</v>
      </c>
      <c r="R209" s="22">
        <f t="shared" si="1108"/>
        <v>92</v>
      </c>
      <c r="S209" s="22">
        <f t="shared" si="1108"/>
        <v>458</v>
      </c>
      <c r="T209" s="22">
        <f t="shared" si="1108"/>
        <v>55</v>
      </c>
      <c r="U209" s="22">
        <f t="shared" si="1108"/>
        <v>56</v>
      </c>
      <c r="V209" s="22">
        <f t="shared" si="1108"/>
        <v>111</v>
      </c>
      <c r="W209" s="22">
        <f t="shared" si="1108"/>
        <v>60</v>
      </c>
      <c r="X209" s="22">
        <f t="shared" si="1108"/>
        <v>203</v>
      </c>
      <c r="Y209" s="22">
        <f t="shared" si="1108"/>
        <v>35</v>
      </c>
      <c r="Z209" s="22">
        <f t="shared" si="1108"/>
        <v>38</v>
      </c>
      <c r="AA209" s="22">
        <f t="shared" si="1108"/>
        <v>73</v>
      </c>
      <c r="AB209" s="22">
        <f t="shared" si="1108"/>
        <v>48</v>
      </c>
      <c r="AC209" s="22">
        <f t="shared" si="1108"/>
        <v>438</v>
      </c>
      <c r="AD209" s="22">
        <f t="shared" si="1108"/>
        <v>25</v>
      </c>
      <c r="AE209" s="22">
        <f t="shared" si="1108"/>
        <v>32</v>
      </c>
      <c r="AF209" s="22">
        <f t="shared" si="1108"/>
        <v>57</v>
      </c>
      <c r="AG209" s="22">
        <f t="shared" ref="AG209:AK209" si="1111">AG204+AG208</f>
        <v>5</v>
      </c>
      <c r="AH209" s="22">
        <f t="shared" si="1111"/>
        <v>46</v>
      </c>
      <c r="AI209" s="22">
        <f t="shared" si="1111"/>
        <v>1</v>
      </c>
      <c r="AJ209" s="22">
        <f t="shared" si="1111"/>
        <v>4</v>
      </c>
      <c r="AK209" s="22">
        <f t="shared" si="1111"/>
        <v>5</v>
      </c>
      <c r="AL209" s="22">
        <f t="shared" si="1108"/>
        <v>0</v>
      </c>
      <c r="AM209" s="22">
        <f t="shared" si="1108"/>
        <v>0</v>
      </c>
      <c r="AN209" s="22">
        <f t="shared" ref="AN209:BQ209" si="1112">AN204+AN208</f>
        <v>0</v>
      </c>
      <c r="AO209" s="22">
        <f t="shared" si="1112"/>
        <v>0</v>
      </c>
      <c r="AP209" s="22">
        <f t="shared" si="1112"/>
        <v>0</v>
      </c>
      <c r="AQ209" s="22">
        <f t="shared" si="1112"/>
        <v>0</v>
      </c>
      <c r="AR209" s="22">
        <f t="shared" si="1112"/>
        <v>9</v>
      </c>
      <c r="AS209" s="22">
        <f t="shared" si="1112"/>
        <v>1</v>
      </c>
      <c r="AT209" s="22">
        <f t="shared" si="1112"/>
        <v>1</v>
      </c>
      <c r="AU209" s="22">
        <f t="shared" si="1112"/>
        <v>2</v>
      </c>
      <c r="AV209" s="22">
        <f t="shared" ref="AV209:AZ209" si="1113">AV204+AV208</f>
        <v>0</v>
      </c>
      <c r="AW209" s="22">
        <f t="shared" si="1113"/>
        <v>3</v>
      </c>
      <c r="AX209" s="22">
        <f t="shared" si="1113"/>
        <v>7</v>
      </c>
      <c r="AY209" s="22">
        <f t="shared" si="1113"/>
        <v>1</v>
      </c>
      <c r="AZ209" s="22">
        <f t="shared" si="1113"/>
        <v>8</v>
      </c>
      <c r="BA209" s="22">
        <f t="shared" si="1112"/>
        <v>0</v>
      </c>
      <c r="BB209" s="22">
        <f t="shared" si="1112"/>
        <v>0</v>
      </c>
      <c r="BC209" s="22">
        <f t="shared" si="1112"/>
        <v>0</v>
      </c>
      <c r="BD209" s="22">
        <f t="shared" si="1112"/>
        <v>0</v>
      </c>
      <c r="BE209" s="22">
        <f t="shared" si="1112"/>
        <v>0</v>
      </c>
      <c r="BF209" s="22">
        <f t="shared" si="1086"/>
        <v>385</v>
      </c>
      <c r="BG209" s="22">
        <f t="shared" si="1087"/>
        <v>1677</v>
      </c>
      <c r="BH209" s="22">
        <f t="shared" si="1088"/>
        <v>296</v>
      </c>
      <c r="BI209" s="22">
        <f t="shared" si="1089"/>
        <v>255</v>
      </c>
      <c r="BJ209" s="22">
        <f t="shared" si="1090"/>
        <v>551</v>
      </c>
      <c r="BK209" s="22"/>
      <c r="BL209" s="22">
        <f t="shared" si="1112"/>
        <v>0</v>
      </c>
      <c r="BM209" s="22">
        <f t="shared" si="1112"/>
        <v>0</v>
      </c>
      <c r="BN209" s="22">
        <f t="shared" si="1112"/>
        <v>0</v>
      </c>
      <c r="BO209" s="22">
        <f t="shared" si="1112"/>
        <v>296</v>
      </c>
      <c r="BP209" s="22">
        <f t="shared" si="1112"/>
        <v>255</v>
      </c>
      <c r="BQ209" s="22">
        <f t="shared" si="1112"/>
        <v>551</v>
      </c>
      <c r="BR209" s="22">
        <f t="shared" ref="BR209:BT209" si="1114">BR204+BR208</f>
        <v>0</v>
      </c>
      <c r="BS209" s="22">
        <f t="shared" si="1114"/>
        <v>0</v>
      </c>
      <c r="BT209" s="22">
        <f t="shared" si="1114"/>
        <v>0</v>
      </c>
    </row>
    <row r="210" spans="1:72" ht="23.25" customHeight="1" x14ac:dyDescent="0.3">
      <c r="A210" s="18"/>
      <c r="B210" s="36" t="s">
        <v>37</v>
      </c>
      <c r="C210" s="124"/>
      <c r="D210" s="28"/>
      <c r="E210" s="28"/>
      <c r="F210" s="28"/>
      <c r="G210" s="28"/>
      <c r="H210" s="28"/>
      <c r="I210" s="28"/>
      <c r="J210" s="20"/>
      <c r="K210" s="20"/>
      <c r="L210" s="20"/>
      <c r="M210" s="20"/>
      <c r="N210" s="20"/>
      <c r="O210" s="20"/>
      <c r="P210" s="20"/>
      <c r="Q210" s="20"/>
      <c r="R210" s="20"/>
      <c r="S210" s="20"/>
      <c r="T210" s="20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20"/>
      <c r="AH210" s="20"/>
      <c r="AI210" s="20"/>
      <c r="AJ210" s="20"/>
      <c r="AK210" s="20"/>
      <c r="AL210" s="20"/>
      <c r="AM210" s="20"/>
      <c r="AN210" s="20"/>
      <c r="AO210" s="20"/>
      <c r="AP210" s="20"/>
      <c r="AQ210" s="20"/>
      <c r="AR210" s="20"/>
      <c r="AS210" s="20"/>
      <c r="AT210" s="20"/>
      <c r="AU210" s="20"/>
      <c r="AV210" s="20"/>
      <c r="AW210" s="20"/>
      <c r="AX210" s="20"/>
      <c r="AY210" s="20"/>
      <c r="AZ210" s="20"/>
      <c r="BA210" s="20"/>
      <c r="BB210" s="20"/>
      <c r="BC210" s="20"/>
      <c r="BD210" s="20"/>
      <c r="BE210" s="20"/>
      <c r="BF210" s="20"/>
      <c r="BG210" s="20"/>
      <c r="BH210" s="20"/>
      <c r="BI210" s="20"/>
      <c r="BJ210" s="20"/>
      <c r="BK210" s="116"/>
      <c r="BL210" s="20"/>
      <c r="BM210" s="20"/>
      <c r="BN210" s="20"/>
      <c r="BO210" s="20"/>
      <c r="BP210" s="20"/>
      <c r="BQ210" s="20"/>
      <c r="BR210" s="20"/>
      <c r="BS210" s="20"/>
      <c r="BT210" s="20"/>
    </row>
    <row r="211" spans="1:72" ht="23.25" customHeight="1" x14ac:dyDescent="0.3">
      <c r="A211" s="11"/>
      <c r="B211" s="5" t="s">
        <v>132</v>
      </c>
      <c r="C211" s="129"/>
      <c r="D211" s="86"/>
      <c r="E211" s="86"/>
      <c r="F211" s="86"/>
      <c r="G211" s="28"/>
      <c r="H211" s="28"/>
      <c r="I211" s="28"/>
      <c r="J211" s="20"/>
      <c r="K211" s="20"/>
      <c r="L211" s="20"/>
      <c r="M211" s="20"/>
      <c r="N211" s="20"/>
      <c r="O211" s="20"/>
      <c r="P211" s="20"/>
      <c r="Q211" s="20"/>
      <c r="R211" s="57"/>
      <c r="S211" s="57"/>
      <c r="T211" s="57"/>
      <c r="U211" s="57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20"/>
      <c r="AH211" s="20"/>
      <c r="AI211" s="20"/>
      <c r="AJ211" s="20"/>
      <c r="AK211" s="20"/>
      <c r="AL211" s="57"/>
      <c r="AM211" s="57"/>
      <c r="AN211" s="57"/>
      <c r="AO211" s="57"/>
      <c r="AP211" s="20"/>
      <c r="AQ211" s="20"/>
      <c r="AR211" s="20"/>
      <c r="AS211" s="20"/>
      <c r="AT211" s="20"/>
      <c r="AU211" s="20"/>
      <c r="AV211" s="20"/>
      <c r="AW211" s="20"/>
      <c r="AX211" s="20"/>
      <c r="AY211" s="20"/>
      <c r="AZ211" s="20"/>
      <c r="BA211" s="20"/>
      <c r="BB211" s="20"/>
      <c r="BC211" s="20"/>
      <c r="BD211" s="20"/>
      <c r="BE211" s="20"/>
      <c r="BF211" s="20"/>
      <c r="BG211" s="20"/>
      <c r="BH211" s="20"/>
      <c r="BI211" s="20"/>
      <c r="BJ211" s="20"/>
      <c r="BK211" s="114"/>
      <c r="BL211" s="20"/>
      <c r="BM211" s="20"/>
      <c r="BN211" s="20"/>
      <c r="BO211" s="20"/>
      <c r="BP211" s="20"/>
      <c r="BQ211" s="20"/>
      <c r="BR211" s="20"/>
      <c r="BS211" s="20"/>
      <c r="BT211" s="20"/>
    </row>
    <row r="212" spans="1:72" ht="23.25" customHeight="1" x14ac:dyDescent="0.3">
      <c r="A212" s="18"/>
      <c r="B212" s="19" t="s">
        <v>134</v>
      </c>
      <c r="C212" s="20">
        <v>0</v>
      </c>
      <c r="D212" s="20">
        <v>0</v>
      </c>
      <c r="E212" s="20">
        <v>2</v>
      </c>
      <c r="F212" s="20">
        <v>1</v>
      </c>
      <c r="G212" s="20">
        <f t="shared" ref="G212:G213" si="1115">E212+F212</f>
        <v>3</v>
      </c>
      <c r="H212" s="20">
        <v>0</v>
      </c>
      <c r="I212" s="124">
        <f>2+15</f>
        <v>17</v>
      </c>
      <c r="J212" s="20">
        <v>2</v>
      </c>
      <c r="K212" s="20">
        <v>6</v>
      </c>
      <c r="L212" s="20">
        <f>SUM(J212:K212)</f>
        <v>8</v>
      </c>
      <c r="M212" s="20">
        <v>0</v>
      </c>
      <c r="N212" s="20">
        <v>8</v>
      </c>
      <c r="O212" s="20">
        <v>3</v>
      </c>
      <c r="P212" s="20">
        <v>2</v>
      </c>
      <c r="Q212" s="20">
        <f t="shared" ref="Q212:Q213" si="1116">O212+P212</f>
        <v>5</v>
      </c>
      <c r="R212" s="20">
        <v>10</v>
      </c>
      <c r="S212" s="20">
        <v>6</v>
      </c>
      <c r="T212" s="20">
        <v>10</v>
      </c>
      <c r="U212" s="20">
        <v>8</v>
      </c>
      <c r="V212" s="20">
        <f t="shared" ref="V212:V213" si="1117">T212+U212</f>
        <v>18</v>
      </c>
      <c r="W212" s="20">
        <v>10</v>
      </c>
      <c r="X212" s="20">
        <v>6</v>
      </c>
      <c r="Y212" s="20">
        <v>0</v>
      </c>
      <c r="Z212" s="20">
        <v>1</v>
      </c>
      <c r="AA212" s="20">
        <f t="shared" ref="AA212:AA213" si="1118">Y212+Z212</f>
        <v>1</v>
      </c>
      <c r="AB212" s="20">
        <v>15</v>
      </c>
      <c r="AC212" s="20">
        <v>34</v>
      </c>
      <c r="AD212" s="20">
        <v>5</v>
      </c>
      <c r="AE212" s="20">
        <v>4</v>
      </c>
      <c r="AF212" s="20">
        <f t="shared" ref="AF212:AF213" si="1119">AD212+AE212</f>
        <v>9</v>
      </c>
      <c r="AG212" s="20">
        <v>5</v>
      </c>
      <c r="AH212" s="20">
        <v>3</v>
      </c>
      <c r="AI212" s="20">
        <v>3</v>
      </c>
      <c r="AJ212" s="20">
        <v>0</v>
      </c>
      <c r="AK212" s="20">
        <f t="shared" ref="AK212:AK213" si="1120">AI212+AJ212</f>
        <v>3</v>
      </c>
      <c r="AL212" s="20">
        <v>0</v>
      </c>
      <c r="AM212" s="20">
        <v>0</v>
      </c>
      <c r="AN212" s="20">
        <v>0</v>
      </c>
      <c r="AO212" s="20">
        <v>0</v>
      </c>
      <c r="AP212" s="20">
        <f t="shared" ref="AP212:AP213" si="1121">AN212+AO212</f>
        <v>0</v>
      </c>
      <c r="AQ212" s="20">
        <v>0</v>
      </c>
      <c r="AR212" s="20">
        <v>0</v>
      </c>
      <c r="AS212" s="20">
        <v>0</v>
      </c>
      <c r="AT212" s="20">
        <v>0</v>
      </c>
      <c r="AU212" s="20">
        <f t="shared" ref="AU212:AU213" si="1122">AS212+AT212</f>
        <v>0</v>
      </c>
      <c r="AV212" s="20">
        <v>0</v>
      </c>
      <c r="AW212" s="20">
        <v>0</v>
      </c>
      <c r="AX212" s="20">
        <v>0</v>
      </c>
      <c r="AY212" s="20">
        <v>0</v>
      </c>
      <c r="AZ212" s="20">
        <f t="shared" ref="AZ212:AZ213" si="1123">AX212+AY212</f>
        <v>0</v>
      </c>
      <c r="BA212" s="20">
        <v>0</v>
      </c>
      <c r="BB212" s="20">
        <v>0</v>
      </c>
      <c r="BC212" s="20">
        <v>0</v>
      </c>
      <c r="BD212" s="20">
        <v>0</v>
      </c>
      <c r="BE212" s="20">
        <f t="shared" ref="BE212:BE213" si="1124">BC212+BD212</f>
        <v>0</v>
      </c>
      <c r="BF212" s="22">
        <f t="shared" ref="BF212:BF216" si="1125">C212+M212+R212+W212+AB212+AG212+AL212+AQ212+AV212+BA212+H212</f>
        <v>40</v>
      </c>
      <c r="BG212" s="22">
        <f t="shared" ref="BG212:BG216" si="1126">D212+N212+S212+X212+AC212+AH212+AM212+AR212+AW212+BB212+I212</f>
        <v>74</v>
      </c>
      <c r="BH212" s="22">
        <f t="shared" ref="BH212:BH216" si="1127">E212+O212+T212+Y212+AD212+AI212+AN212+AS212+AX212+BC212+J212</f>
        <v>25</v>
      </c>
      <c r="BI212" s="22">
        <f t="shared" ref="BI212:BI216" si="1128">F212+P212+U212+Z212+AE212+AJ212+AO212+AT212+AY212+BD212+K212</f>
        <v>22</v>
      </c>
      <c r="BJ212" s="22">
        <f t="shared" ref="BJ212:BJ216" si="1129">G212+Q212+V212+AA212+AF212+AK212+AP212+AU212+AZ212+BE212+L212</f>
        <v>47</v>
      </c>
      <c r="BK212" s="23">
        <v>2</v>
      </c>
      <c r="BL212" s="22" t="str">
        <f t="shared" ref="BL212:BL213" si="1130">IF(BK212=1,BH212,"0")</f>
        <v>0</v>
      </c>
      <c r="BM212" s="22" t="str">
        <f t="shared" ref="BM212:BM213" si="1131">IF(BK212=1,BI212,"0")</f>
        <v>0</v>
      </c>
      <c r="BN212" s="22">
        <f t="shared" ref="BN212:BN213" si="1132">BL212+BM212</f>
        <v>0</v>
      </c>
      <c r="BO212" s="22">
        <f t="shared" ref="BO212:BO213" si="1133">IF(BK212=2,BH212,"0")</f>
        <v>25</v>
      </c>
      <c r="BP212" s="22">
        <f t="shared" ref="BP212:BP213" si="1134">IF(BK212=2,BI212,"0")</f>
        <v>22</v>
      </c>
      <c r="BQ212" s="22">
        <f t="shared" ref="BQ212:BQ213" si="1135">BO212+BP212</f>
        <v>47</v>
      </c>
      <c r="BR212" s="22" t="str">
        <f t="shared" ref="BR212:BR213" si="1136">IF(BN212=2,BK212,"0")</f>
        <v>0</v>
      </c>
      <c r="BS212" s="22" t="str">
        <f t="shared" ref="BS212:BS213" si="1137">IF(BN212=2,BL212,"0")</f>
        <v>0</v>
      </c>
      <c r="BT212" s="22">
        <f t="shared" ref="BT212:BT213" si="1138">BR212+BS212</f>
        <v>0</v>
      </c>
    </row>
    <row r="213" spans="1:72" ht="23.25" customHeight="1" x14ac:dyDescent="0.3">
      <c r="A213" s="18"/>
      <c r="B213" s="19" t="s">
        <v>137</v>
      </c>
      <c r="C213" s="20">
        <v>0</v>
      </c>
      <c r="D213" s="20">
        <v>0</v>
      </c>
      <c r="E213" s="20">
        <v>0</v>
      </c>
      <c r="F213" s="20">
        <v>0</v>
      </c>
      <c r="G213" s="20">
        <f t="shared" si="1115"/>
        <v>0</v>
      </c>
      <c r="H213" s="20">
        <v>0</v>
      </c>
      <c r="I213" s="124">
        <f>1+4</f>
        <v>5</v>
      </c>
      <c r="J213" s="20">
        <v>3</v>
      </c>
      <c r="K213" s="20">
        <v>0</v>
      </c>
      <c r="L213" s="20">
        <f>SUM(J213:K213)</f>
        <v>3</v>
      </c>
      <c r="M213" s="20">
        <v>0</v>
      </c>
      <c r="N213" s="20">
        <v>11</v>
      </c>
      <c r="O213" s="20">
        <v>2</v>
      </c>
      <c r="P213" s="20">
        <v>0</v>
      </c>
      <c r="Q213" s="20">
        <f t="shared" si="1116"/>
        <v>2</v>
      </c>
      <c r="R213" s="20">
        <v>5</v>
      </c>
      <c r="S213" s="20">
        <v>6</v>
      </c>
      <c r="T213" s="20">
        <v>1</v>
      </c>
      <c r="U213" s="20">
        <v>2</v>
      </c>
      <c r="V213" s="20">
        <f t="shared" si="1117"/>
        <v>3</v>
      </c>
      <c r="W213" s="20">
        <v>10</v>
      </c>
      <c r="X213" s="20">
        <v>3</v>
      </c>
      <c r="Y213" s="20">
        <v>1</v>
      </c>
      <c r="Z213" s="20">
        <v>0</v>
      </c>
      <c r="AA213" s="20">
        <f t="shared" si="1118"/>
        <v>1</v>
      </c>
      <c r="AB213" s="20">
        <v>15</v>
      </c>
      <c r="AC213" s="20">
        <v>128</v>
      </c>
      <c r="AD213" s="20">
        <v>17</v>
      </c>
      <c r="AE213" s="20">
        <v>7</v>
      </c>
      <c r="AF213" s="20">
        <f t="shared" si="1119"/>
        <v>24</v>
      </c>
      <c r="AG213" s="20">
        <v>5</v>
      </c>
      <c r="AH213" s="20">
        <v>11</v>
      </c>
      <c r="AI213" s="20">
        <v>3</v>
      </c>
      <c r="AJ213" s="20">
        <v>1</v>
      </c>
      <c r="AK213" s="20">
        <f t="shared" si="1120"/>
        <v>4</v>
      </c>
      <c r="AL213" s="20">
        <v>0</v>
      </c>
      <c r="AM213" s="20">
        <v>0</v>
      </c>
      <c r="AN213" s="20">
        <v>0</v>
      </c>
      <c r="AO213" s="20">
        <v>0</v>
      </c>
      <c r="AP213" s="20">
        <f t="shared" si="1121"/>
        <v>0</v>
      </c>
      <c r="AQ213" s="20">
        <v>0</v>
      </c>
      <c r="AR213" s="20">
        <v>0</v>
      </c>
      <c r="AS213" s="20">
        <v>0</v>
      </c>
      <c r="AT213" s="20">
        <v>0</v>
      </c>
      <c r="AU213" s="20">
        <f t="shared" si="1122"/>
        <v>0</v>
      </c>
      <c r="AV213" s="20">
        <v>0</v>
      </c>
      <c r="AW213" s="20">
        <v>0</v>
      </c>
      <c r="AX213" s="20">
        <v>0</v>
      </c>
      <c r="AY213" s="20">
        <v>0</v>
      </c>
      <c r="AZ213" s="20">
        <f t="shared" si="1123"/>
        <v>0</v>
      </c>
      <c r="BA213" s="20">
        <v>0</v>
      </c>
      <c r="BB213" s="20">
        <v>0</v>
      </c>
      <c r="BC213" s="20">
        <v>0</v>
      </c>
      <c r="BD213" s="20">
        <v>0</v>
      </c>
      <c r="BE213" s="20">
        <f t="shared" si="1124"/>
        <v>0</v>
      </c>
      <c r="BF213" s="22">
        <f t="shared" si="1125"/>
        <v>35</v>
      </c>
      <c r="BG213" s="22">
        <f t="shared" si="1126"/>
        <v>164</v>
      </c>
      <c r="BH213" s="22">
        <f t="shared" si="1127"/>
        <v>27</v>
      </c>
      <c r="BI213" s="22">
        <f t="shared" si="1128"/>
        <v>10</v>
      </c>
      <c r="BJ213" s="22">
        <f t="shared" si="1129"/>
        <v>37</v>
      </c>
      <c r="BK213" s="23">
        <v>2</v>
      </c>
      <c r="BL213" s="22" t="str">
        <f t="shared" si="1130"/>
        <v>0</v>
      </c>
      <c r="BM213" s="22" t="str">
        <f t="shared" si="1131"/>
        <v>0</v>
      </c>
      <c r="BN213" s="22">
        <f t="shared" si="1132"/>
        <v>0</v>
      </c>
      <c r="BO213" s="22">
        <f t="shared" si="1133"/>
        <v>27</v>
      </c>
      <c r="BP213" s="22">
        <f t="shared" si="1134"/>
        <v>10</v>
      </c>
      <c r="BQ213" s="22">
        <f t="shared" si="1135"/>
        <v>37</v>
      </c>
      <c r="BR213" s="22" t="str">
        <f t="shared" si="1136"/>
        <v>0</v>
      </c>
      <c r="BS213" s="22" t="str">
        <f t="shared" si="1137"/>
        <v>0</v>
      </c>
      <c r="BT213" s="22">
        <f t="shared" si="1138"/>
        <v>0</v>
      </c>
    </row>
    <row r="214" spans="1:72" s="2" customFormat="1" ht="23.25" customHeight="1" x14ac:dyDescent="0.3">
      <c r="A214" s="4"/>
      <c r="B214" s="21" t="s">
        <v>34</v>
      </c>
      <c r="C214" s="32">
        <f t="shared" ref="C214:AM214" si="1139">SUM(C212:C213)</f>
        <v>0</v>
      </c>
      <c r="D214" s="32">
        <f t="shared" si="1139"/>
        <v>0</v>
      </c>
      <c r="E214" s="32">
        <f t="shared" si="1139"/>
        <v>2</v>
      </c>
      <c r="F214" s="32">
        <f t="shared" si="1139"/>
        <v>1</v>
      </c>
      <c r="G214" s="32">
        <f t="shared" si="1139"/>
        <v>3</v>
      </c>
      <c r="H214" s="32">
        <f t="shared" ref="H214:L214" si="1140">SUM(H212:H213)</f>
        <v>0</v>
      </c>
      <c r="I214" s="32">
        <f t="shared" si="1140"/>
        <v>22</v>
      </c>
      <c r="J214" s="22">
        <f t="shared" si="1140"/>
        <v>5</v>
      </c>
      <c r="K214" s="22">
        <f t="shared" si="1140"/>
        <v>6</v>
      </c>
      <c r="L214" s="22">
        <f t="shared" si="1140"/>
        <v>11</v>
      </c>
      <c r="M214" s="22">
        <f t="shared" si="1139"/>
        <v>0</v>
      </c>
      <c r="N214" s="22">
        <f t="shared" si="1139"/>
        <v>19</v>
      </c>
      <c r="O214" s="22">
        <f t="shared" si="1139"/>
        <v>5</v>
      </c>
      <c r="P214" s="22">
        <f t="shared" si="1139"/>
        <v>2</v>
      </c>
      <c r="Q214" s="22">
        <f t="shared" si="1139"/>
        <v>7</v>
      </c>
      <c r="R214" s="22">
        <f t="shared" si="1139"/>
        <v>15</v>
      </c>
      <c r="S214" s="22">
        <f t="shared" si="1139"/>
        <v>12</v>
      </c>
      <c r="T214" s="22">
        <f t="shared" si="1139"/>
        <v>11</v>
      </c>
      <c r="U214" s="22">
        <f t="shared" si="1139"/>
        <v>10</v>
      </c>
      <c r="V214" s="22">
        <f t="shared" si="1139"/>
        <v>21</v>
      </c>
      <c r="W214" s="22">
        <f t="shared" si="1139"/>
        <v>20</v>
      </c>
      <c r="X214" s="22">
        <f t="shared" si="1139"/>
        <v>9</v>
      </c>
      <c r="Y214" s="22">
        <f t="shared" si="1139"/>
        <v>1</v>
      </c>
      <c r="Z214" s="22">
        <f t="shared" si="1139"/>
        <v>1</v>
      </c>
      <c r="AA214" s="22">
        <f t="shared" si="1139"/>
        <v>2</v>
      </c>
      <c r="AB214" s="22">
        <f t="shared" si="1139"/>
        <v>30</v>
      </c>
      <c r="AC214" s="22">
        <f t="shared" si="1139"/>
        <v>162</v>
      </c>
      <c r="AD214" s="22">
        <f t="shared" si="1139"/>
        <v>22</v>
      </c>
      <c r="AE214" s="22">
        <f t="shared" si="1139"/>
        <v>11</v>
      </c>
      <c r="AF214" s="22">
        <f t="shared" si="1139"/>
        <v>33</v>
      </c>
      <c r="AG214" s="22">
        <f t="shared" si="1139"/>
        <v>10</v>
      </c>
      <c r="AH214" s="22">
        <f t="shared" si="1139"/>
        <v>14</v>
      </c>
      <c r="AI214" s="22">
        <f t="shared" si="1139"/>
        <v>6</v>
      </c>
      <c r="AJ214" s="22">
        <f t="shared" si="1139"/>
        <v>1</v>
      </c>
      <c r="AK214" s="22">
        <f t="shared" si="1139"/>
        <v>7</v>
      </c>
      <c r="AL214" s="22">
        <f t="shared" si="1139"/>
        <v>0</v>
      </c>
      <c r="AM214" s="22">
        <f t="shared" si="1139"/>
        <v>0</v>
      </c>
      <c r="AN214" s="22">
        <f t="shared" ref="AN214:BE214" si="1141">SUM(AN212:AN213)</f>
        <v>0</v>
      </c>
      <c r="AO214" s="22">
        <f t="shared" si="1141"/>
        <v>0</v>
      </c>
      <c r="AP214" s="22">
        <f t="shared" si="1141"/>
        <v>0</v>
      </c>
      <c r="AQ214" s="22">
        <f t="shared" si="1141"/>
        <v>0</v>
      </c>
      <c r="AR214" s="22">
        <f t="shared" si="1141"/>
        <v>0</v>
      </c>
      <c r="AS214" s="22">
        <f t="shared" si="1141"/>
        <v>0</v>
      </c>
      <c r="AT214" s="22">
        <f t="shared" si="1141"/>
        <v>0</v>
      </c>
      <c r="AU214" s="22">
        <f t="shared" si="1141"/>
        <v>0</v>
      </c>
      <c r="AV214" s="22">
        <f t="shared" si="1141"/>
        <v>0</v>
      </c>
      <c r="AW214" s="22">
        <f t="shared" si="1141"/>
        <v>0</v>
      </c>
      <c r="AX214" s="22">
        <f t="shared" si="1141"/>
        <v>0</v>
      </c>
      <c r="AY214" s="22">
        <f t="shared" si="1141"/>
        <v>0</v>
      </c>
      <c r="AZ214" s="22">
        <f t="shared" si="1141"/>
        <v>0</v>
      </c>
      <c r="BA214" s="22">
        <f t="shared" si="1141"/>
        <v>0</v>
      </c>
      <c r="BB214" s="22">
        <f t="shared" si="1141"/>
        <v>0</v>
      </c>
      <c r="BC214" s="22">
        <f t="shared" si="1141"/>
        <v>0</v>
      </c>
      <c r="BD214" s="22">
        <f t="shared" si="1141"/>
        <v>0</v>
      </c>
      <c r="BE214" s="22">
        <f t="shared" si="1141"/>
        <v>0</v>
      </c>
      <c r="BF214" s="22">
        <f t="shared" si="1125"/>
        <v>75</v>
      </c>
      <c r="BG214" s="22">
        <f t="shared" si="1126"/>
        <v>238</v>
      </c>
      <c r="BH214" s="22">
        <f t="shared" si="1127"/>
        <v>52</v>
      </c>
      <c r="BI214" s="22">
        <f t="shared" si="1128"/>
        <v>32</v>
      </c>
      <c r="BJ214" s="22">
        <f t="shared" si="1129"/>
        <v>84</v>
      </c>
      <c r="BK214" s="23"/>
      <c r="BL214" s="22">
        <f t="shared" ref="BL214:BQ214" si="1142">SUM(BL212:BL213)</f>
        <v>0</v>
      </c>
      <c r="BM214" s="22">
        <f t="shared" si="1142"/>
        <v>0</v>
      </c>
      <c r="BN214" s="22">
        <f t="shared" si="1142"/>
        <v>0</v>
      </c>
      <c r="BO214" s="22">
        <f t="shared" si="1142"/>
        <v>52</v>
      </c>
      <c r="BP214" s="22">
        <f t="shared" si="1142"/>
        <v>32</v>
      </c>
      <c r="BQ214" s="22">
        <f t="shared" si="1142"/>
        <v>84</v>
      </c>
      <c r="BR214" s="22">
        <f t="shared" ref="BR214:BT214" si="1143">SUM(BR212:BR213)</f>
        <v>0</v>
      </c>
      <c r="BS214" s="22">
        <f t="shared" si="1143"/>
        <v>0</v>
      </c>
      <c r="BT214" s="22">
        <f t="shared" si="1143"/>
        <v>0</v>
      </c>
    </row>
    <row r="215" spans="1:72" s="2" customFormat="1" ht="23.25" customHeight="1" x14ac:dyDescent="0.3">
      <c r="A215" s="4"/>
      <c r="B215" s="21" t="s">
        <v>38</v>
      </c>
      <c r="C215" s="32">
        <f>C214</f>
        <v>0</v>
      </c>
      <c r="D215" s="32">
        <f>D214</f>
        <v>0</v>
      </c>
      <c r="E215" s="32">
        <f t="shared" ref="E215:BQ215" si="1144">E214</f>
        <v>2</v>
      </c>
      <c r="F215" s="32">
        <f t="shared" si="1144"/>
        <v>1</v>
      </c>
      <c r="G215" s="32">
        <f t="shared" si="1144"/>
        <v>3</v>
      </c>
      <c r="H215" s="32">
        <f>H214</f>
        <v>0</v>
      </c>
      <c r="I215" s="32">
        <f>I214</f>
        <v>22</v>
      </c>
      <c r="J215" s="22">
        <f t="shared" ref="J215:L215" si="1145">J214</f>
        <v>5</v>
      </c>
      <c r="K215" s="22">
        <f t="shared" si="1145"/>
        <v>6</v>
      </c>
      <c r="L215" s="22">
        <f t="shared" si="1145"/>
        <v>11</v>
      </c>
      <c r="M215" s="22">
        <f t="shared" si="1144"/>
        <v>0</v>
      </c>
      <c r="N215" s="22">
        <f t="shared" si="1144"/>
        <v>19</v>
      </c>
      <c r="O215" s="22">
        <f t="shared" si="1144"/>
        <v>5</v>
      </c>
      <c r="P215" s="22">
        <f t="shared" si="1144"/>
        <v>2</v>
      </c>
      <c r="Q215" s="22">
        <f t="shared" si="1144"/>
        <v>7</v>
      </c>
      <c r="R215" s="22">
        <f t="shared" si="1144"/>
        <v>15</v>
      </c>
      <c r="S215" s="22">
        <f t="shared" ref="S215" si="1146">S214</f>
        <v>12</v>
      </c>
      <c r="T215" s="22">
        <f t="shared" si="1144"/>
        <v>11</v>
      </c>
      <c r="U215" s="22">
        <f t="shared" si="1144"/>
        <v>10</v>
      </c>
      <c r="V215" s="22">
        <f t="shared" si="1144"/>
        <v>21</v>
      </c>
      <c r="W215" s="22">
        <f t="shared" ref="W215:AK215" si="1147">W214</f>
        <v>20</v>
      </c>
      <c r="X215" s="22">
        <f t="shared" ref="X215" si="1148">X214</f>
        <v>9</v>
      </c>
      <c r="Y215" s="22">
        <f t="shared" si="1147"/>
        <v>1</v>
      </c>
      <c r="Z215" s="22">
        <f t="shared" si="1147"/>
        <v>1</v>
      </c>
      <c r="AA215" s="22">
        <f t="shared" si="1147"/>
        <v>2</v>
      </c>
      <c r="AB215" s="22">
        <f t="shared" si="1147"/>
        <v>30</v>
      </c>
      <c r="AC215" s="22">
        <f t="shared" ref="AC215" si="1149">AC214</f>
        <v>162</v>
      </c>
      <c r="AD215" s="22">
        <f t="shared" si="1147"/>
        <v>22</v>
      </c>
      <c r="AE215" s="22">
        <f t="shared" si="1147"/>
        <v>11</v>
      </c>
      <c r="AF215" s="22">
        <f t="shared" si="1147"/>
        <v>33</v>
      </c>
      <c r="AG215" s="22">
        <f t="shared" si="1147"/>
        <v>10</v>
      </c>
      <c r="AH215" s="22">
        <f t="shared" si="1147"/>
        <v>14</v>
      </c>
      <c r="AI215" s="22">
        <f t="shared" si="1147"/>
        <v>6</v>
      </c>
      <c r="AJ215" s="22">
        <f t="shared" si="1147"/>
        <v>1</v>
      </c>
      <c r="AK215" s="22">
        <f t="shared" si="1147"/>
        <v>7</v>
      </c>
      <c r="AL215" s="22">
        <f t="shared" si="1144"/>
        <v>0</v>
      </c>
      <c r="AM215" s="22">
        <f t="shared" ref="AM215" si="1150">AM214</f>
        <v>0</v>
      </c>
      <c r="AN215" s="22">
        <f t="shared" si="1144"/>
        <v>0</v>
      </c>
      <c r="AO215" s="22">
        <f t="shared" si="1144"/>
        <v>0</v>
      </c>
      <c r="AP215" s="22">
        <f t="shared" si="1144"/>
        <v>0</v>
      </c>
      <c r="AQ215" s="22">
        <f t="shared" si="1144"/>
        <v>0</v>
      </c>
      <c r="AR215" s="22">
        <f t="shared" si="1144"/>
        <v>0</v>
      </c>
      <c r="AS215" s="22">
        <f t="shared" si="1144"/>
        <v>0</v>
      </c>
      <c r="AT215" s="22">
        <f t="shared" si="1144"/>
        <v>0</v>
      </c>
      <c r="AU215" s="22">
        <f t="shared" si="1144"/>
        <v>0</v>
      </c>
      <c r="AV215" s="22">
        <f t="shared" si="1144"/>
        <v>0</v>
      </c>
      <c r="AW215" s="22">
        <f t="shared" si="1144"/>
        <v>0</v>
      </c>
      <c r="AX215" s="22">
        <f t="shared" si="1144"/>
        <v>0</v>
      </c>
      <c r="AY215" s="22">
        <f t="shared" si="1144"/>
        <v>0</v>
      </c>
      <c r="AZ215" s="22">
        <f t="shared" si="1144"/>
        <v>0</v>
      </c>
      <c r="BA215" s="22">
        <f t="shared" ref="BA215:BE215" si="1151">BA214</f>
        <v>0</v>
      </c>
      <c r="BB215" s="22">
        <f t="shared" si="1151"/>
        <v>0</v>
      </c>
      <c r="BC215" s="22">
        <f t="shared" si="1151"/>
        <v>0</v>
      </c>
      <c r="BD215" s="22">
        <f t="shared" si="1151"/>
        <v>0</v>
      </c>
      <c r="BE215" s="22">
        <f t="shared" si="1151"/>
        <v>0</v>
      </c>
      <c r="BF215" s="22">
        <f t="shared" si="1125"/>
        <v>75</v>
      </c>
      <c r="BG215" s="22">
        <f t="shared" si="1126"/>
        <v>238</v>
      </c>
      <c r="BH215" s="22">
        <f t="shared" si="1127"/>
        <v>52</v>
      </c>
      <c r="BI215" s="22">
        <f t="shared" si="1128"/>
        <v>32</v>
      </c>
      <c r="BJ215" s="22">
        <f t="shared" si="1129"/>
        <v>84</v>
      </c>
      <c r="BK215" s="22">
        <f t="shared" si="1144"/>
        <v>0</v>
      </c>
      <c r="BL215" s="22">
        <f t="shared" si="1144"/>
        <v>0</v>
      </c>
      <c r="BM215" s="22">
        <f t="shared" si="1144"/>
        <v>0</v>
      </c>
      <c r="BN215" s="22">
        <f t="shared" si="1144"/>
        <v>0</v>
      </c>
      <c r="BO215" s="22">
        <f t="shared" si="1144"/>
        <v>52</v>
      </c>
      <c r="BP215" s="22">
        <f t="shared" si="1144"/>
        <v>32</v>
      </c>
      <c r="BQ215" s="22">
        <f t="shared" si="1144"/>
        <v>84</v>
      </c>
      <c r="BR215" s="22">
        <f t="shared" ref="BR215:BT215" si="1152">BR214</f>
        <v>0</v>
      </c>
      <c r="BS215" s="22">
        <f t="shared" si="1152"/>
        <v>0</v>
      </c>
      <c r="BT215" s="22">
        <f t="shared" si="1152"/>
        <v>0</v>
      </c>
    </row>
    <row r="216" spans="1:72" s="3" customFormat="1" ht="23.25" customHeight="1" x14ac:dyDescent="0.2">
      <c r="A216" s="55"/>
      <c r="B216" s="56" t="s">
        <v>39</v>
      </c>
      <c r="C216" s="41">
        <f t="shared" ref="C216:AM216" si="1153">C209+C215</f>
        <v>80</v>
      </c>
      <c r="D216" s="41">
        <f t="shared" si="1153"/>
        <v>80</v>
      </c>
      <c r="E216" s="41">
        <f t="shared" si="1153"/>
        <v>36</v>
      </c>
      <c r="F216" s="41">
        <f t="shared" si="1153"/>
        <v>41</v>
      </c>
      <c r="G216" s="41">
        <f t="shared" si="1153"/>
        <v>77</v>
      </c>
      <c r="H216" s="41">
        <f t="shared" ref="H216:L216" si="1154">H209+H215</f>
        <v>0</v>
      </c>
      <c r="I216" s="41">
        <f t="shared" si="1154"/>
        <v>53</v>
      </c>
      <c r="J216" s="41">
        <f t="shared" si="1154"/>
        <v>13</v>
      </c>
      <c r="K216" s="41">
        <f t="shared" si="1154"/>
        <v>28</v>
      </c>
      <c r="L216" s="41">
        <f t="shared" si="1154"/>
        <v>41</v>
      </c>
      <c r="M216" s="41">
        <f t="shared" si="1153"/>
        <v>100</v>
      </c>
      <c r="N216" s="41">
        <f t="shared" si="1153"/>
        <v>428</v>
      </c>
      <c r="O216" s="41">
        <f t="shared" si="1153"/>
        <v>135</v>
      </c>
      <c r="P216" s="41">
        <f t="shared" si="1153"/>
        <v>63</v>
      </c>
      <c r="Q216" s="41">
        <f t="shared" si="1153"/>
        <v>198</v>
      </c>
      <c r="R216" s="41">
        <f t="shared" si="1153"/>
        <v>107</v>
      </c>
      <c r="S216" s="41">
        <f t="shared" si="1153"/>
        <v>470</v>
      </c>
      <c r="T216" s="41">
        <f t="shared" si="1153"/>
        <v>66</v>
      </c>
      <c r="U216" s="41">
        <f t="shared" si="1153"/>
        <v>66</v>
      </c>
      <c r="V216" s="41">
        <f t="shared" si="1153"/>
        <v>132</v>
      </c>
      <c r="W216" s="41">
        <f t="shared" si="1153"/>
        <v>80</v>
      </c>
      <c r="X216" s="41">
        <f t="shared" si="1153"/>
        <v>212</v>
      </c>
      <c r="Y216" s="41">
        <f t="shared" si="1153"/>
        <v>36</v>
      </c>
      <c r="Z216" s="41">
        <f t="shared" si="1153"/>
        <v>39</v>
      </c>
      <c r="AA216" s="41">
        <f t="shared" si="1153"/>
        <v>75</v>
      </c>
      <c r="AB216" s="41">
        <f t="shared" si="1153"/>
        <v>78</v>
      </c>
      <c r="AC216" s="41">
        <f t="shared" si="1153"/>
        <v>600</v>
      </c>
      <c r="AD216" s="41">
        <f t="shared" si="1153"/>
        <v>47</v>
      </c>
      <c r="AE216" s="41">
        <f t="shared" si="1153"/>
        <v>43</v>
      </c>
      <c r="AF216" s="41">
        <f t="shared" si="1153"/>
        <v>90</v>
      </c>
      <c r="AG216" s="41">
        <f t="shared" si="1153"/>
        <v>15</v>
      </c>
      <c r="AH216" s="41">
        <f t="shared" si="1153"/>
        <v>60</v>
      </c>
      <c r="AI216" s="41">
        <f t="shared" si="1153"/>
        <v>7</v>
      </c>
      <c r="AJ216" s="41">
        <f t="shared" si="1153"/>
        <v>5</v>
      </c>
      <c r="AK216" s="41">
        <f t="shared" si="1153"/>
        <v>12</v>
      </c>
      <c r="AL216" s="119">
        <f t="shared" si="1153"/>
        <v>0</v>
      </c>
      <c r="AM216" s="41">
        <f t="shared" si="1153"/>
        <v>0</v>
      </c>
      <c r="AN216" s="41">
        <f t="shared" ref="AN216:BE216" si="1155">AN209+AN215</f>
        <v>0</v>
      </c>
      <c r="AO216" s="41">
        <f t="shared" si="1155"/>
        <v>0</v>
      </c>
      <c r="AP216" s="41">
        <f t="shared" si="1155"/>
        <v>0</v>
      </c>
      <c r="AQ216" s="41">
        <f t="shared" si="1155"/>
        <v>0</v>
      </c>
      <c r="AR216" s="41">
        <f t="shared" si="1155"/>
        <v>9</v>
      </c>
      <c r="AS216" s="41">
        <f t="shared" si="1155"/>
        <v>1</v>
      </c>
      <c r="AT216" s="41">
        <f t="shared" si="1155"/>
        <v>1</v>
      </c>
      <c r="AU216" s="41">
        <f t="shared" si="1155"/>
        <v>2</v>
      </c>
      <c r="AV216" s="41">
        <f t="shared" si="1155"/>
        <v>0</v>
      </c>
      <c r="AW216" s="41">
        <f t="shared" si="1155"/>
        <v>3</v>
      </c>
      <c r="AX216" s="41">
        <f t="shared" si="1155"/>
        <v>7</v>
      </c>
      <c r="AY216" s="41">
        <f t="shared" si="1155"/>
        <v>1</v>
      </c>
      <c r="AZ216" s="41">
        <f t="shared" si="1155"/>
        <v>8</v>
      </c>
      <c r="BA216" s="41">
        <f t="shared" si="1155"/>
        <v>0</v>
      </c>
      <c r="BB216" s="41">
        <f t="shared" si="1155"/>
        <v>0</v>
      </c>
      <c r="BC216" s="41">
        <f t="shared" si="1155"/>
        <v>0</v>
      </c>
      <c r="BD216" s="41">
        <f t="shared" si="1155"/>
        <v>0</v>
      </c>
      <c r="BE216" s="41">
        <f t="shared" si="1155"/>
        <v>0</v>
      </c>
      <c r="BF216" s="41">
        <f t="shared" si="1125"/>
        <v>460</v>
      </c>
      <c r="BG216" s="41">
        <f t="shared" si="1126"/>
        <v>1915</v>
      </c>
      <c r="BH216" s="41">
        <f t="shared" si="1127"/>
        <v>348</v>
      </c>
      <c r="BI216" s="41">
        <f t="shared" si="1128"/>
        <v>287</v>
      </c>
      <c r="BJ216" s="41">
        <f t="shared" si="1129"/>
        <v>635</v>
      </c>
      <c r="BK216" s="42"/>
      <c r="BL216" s="41">
        <f t="shared" ref="BL216:BQ216" si="1156">BL209+BL215</f>
        <v>0</v>
      </c>
      <c r="BM216" s="41">
        <f t="shared" si="1156"/>
        <v>0</v>
      </c>
      <c r="BN216" s="41">
        <f t="shared" si="1156"/>
        <v>0</v>
      </c>
      <c r="BO216" s="26">
        <f t="shared" si="1156"/>
        <v>348</v>
      </c>
      <c r="BP216" s="26">
        <f t="shared" si="1156"/>
        <v>287</v>
      </c>
      <c r="BQ216" s="26">
        <f t="shared" si="1156"/>
        <v>635</v>
      </c>
      <c r="BR216" s="26">
        <f t="shared" ref="BR216:BT216" si="1157">BR209+BR215</f>
        <v>0</v>
      </c>
      <c r="BS216" s="26">
        <f t="shared" si="1157"/>
        <v>0</v>
      </c>
      <c r="BT216" s="26">
        <f t="shared" si="1157"/>
        <v>0</v>
      </c>
    </row>
    <row r="217" spans="1:72" ht="23.25" customHeight="1" x14ac:dyDescent="0.3">
      <c r="A217" s="4" t="s">
        <v>140</v>
      </c>
      <c r="B217" s="19"/>
      <c r="C217" s="124"/>
      <c r="D217" s="28"/>
      <c r="E217" s="28"/>
      <c r="F217" s="28"/>
      <c r="G217" s="28"/>
      <c r="H217" s="28"/>
      <c r="I217" s="28"/>
      <c r="J217" s="28"/>
      <c r="K217" s="28"/>
      <c r="L217" s="28"/>
      <c r="M217" s="28"/>
      <c r="N217" s="28"/>
      <c r="O217" s="28"/>
      <c r="P217" s="28"/>
      <c r="Q217" s="28"/>
      <c r="R217" s="28"/>
      <c r="S217" s="28"/>
      <c r="T217" s="28"/>
      <c r="U217" s="28"/>
      <c r="V217" s="28"/>
      <c r="W217" s="28"/>
      <c r="X217" s="28"/>
      <c r="Y217" s="28"/>
      <c r="Z217" s="28"/>
      <c r="AA217" s="28"/>
      <c r="AB217" s="28"/>
      <c r="AC217" s="28"/>
      <c r="AD217" s="28"/>
      <c r="AE217" s="28"/>
      <c r="AF217" s="28"/>
      <c r="AG217" s="28"/>
      <c r="AH217" s="28"/>
      <c r="AI217" s="28"/>
      <c r="AJ217" s="28"/>
      <c r="AK217" s="28"/>
      <c r="AL217" s="28"/>
      <c r="AM217" s="28"/>
      <c r="AN217" s="28"/>
      <c r="AO217" s="28"/>
      <c r="AP217" s="28"/>
      <c r="AQ217" s="28"/>
      <c r="AR217" s="28"/>
      <c r="AS217" s="28"/>
      <c r="AT217" s="28"/>
      <c r="AU217" s="28"/>
      <c r="AV217" s="28"/>
      <c r="AW217" s="28"/>
      <c r="AX217" s="28"/>
      <c r="AY217" s="28"/>
      <c r="AZ217" s="28"/>
      <c r="BA217" s="28"/>
      <c r="BB217" s="28"/>
      <c r="BC217" s="28"/>
      <c r="BD217" s="28"/>
      <c r="BE217" s="28"/>
      <c r="BF217" s="28"/>
      <c r="BG217" s="28"/>
      <c r="BH217" s="28"/>
      <c r="BI217" s="28"/>
      <c r="BJ217" s="28"/>
      <c r="BK217" s="53"/>
      <c r="BL217" s="28"/>
      <c r="BM217" s="28"/>
      <c r="BN217" s="28"/>
      <c r="BO217" s="28"/>
      <c r="BP217" s="28"/>
      <c r="BQ217" s="45"/>
      <c r="BR217" s="28"/>
      <c r="BS217" s="28"/>
      <c r="BT217" s="45"/>
    </row>
    <row r="218" spans="1:72" ht="23.25" customHeight="1" x14ac:dyDescent="0.3">
      <c r="A218" s="4"/>
      <c r="B218" s="10" t="s">
        <v>27</v>
      </c>
      <c r="C218" s="124"/>
      <c r="D218" s="28"/>
      <c r="E218" s="28"/>
      <c r="F218" s="28"/>
      <c r="G218" s="28"/>
      <c r="H218" s="28"/>
      <c r="I218" s="28"/>
      <c r="J218" s="28"/>
      <c r="K218" s="28"/>
      <c r="L218" s="28"/>
      <c r="M218" s="28"/>
      <c r="N218" s="28"/>
      <c r="O218" s="28"/>
      <c r="P218" s="28"/>
      <c r="Q218" s="28"/>
      <c r="R218" s="28"/>
      <c r="S218" s="28"/>
      <c r="T218" s="28"/>
      <c r="U218" s="28"/>
      <c r="V218" s="28"/>
      <c r="W218" s="28"/>
      <c r="X218" s="28"/>
      <c r="Y218" s="28"/>
      <c r="Z218" s="28"/>
      <c r="AA218" s="28"/>
      <c r="AB218" s="28"/>
      <c r="AC218" s="28"/>
      <c r="AD218" s="28"/>
      <c r="AE218" s="28"/>
      <c r="AF218" s="28"/>
      <c r="AG218" s="28"/>
      <c r="AH218" s="28"/>
      <c r="AI218" s="28"/>
      <c r="AJ218" s="28"/>
      <c r="AK218" s="28"/>
      <c r="AL218" s="28"/>
      <c r="AM218" s="28"/>
      <c r="AN218" s="28"/>
      <c r="AO218" s="28"/>
      <c r="AP218" s="28"/>
      <c r="AQ218" s="28"/>
      <c r="AR218" s="28"/>
      <c r="AS218" s="28"/>
      <c r="AT218" s="28"/>
      <c r="AU218" s="28"/>
      <c r="AV218" s="28"/>
      <c r="AW218" s="28"/>
      <c r="AX218" s="28"/>
      <c r="AY218" s="28"/>
      <c r="AZ218" s="28"/>
      <c r="BA218" s="28"/>
      <c r="BB218" s="28"/>
      <c r="BC218" s="28"/>
      <c r="BD218" s="28"/>
      <c r="BE218" s="28"/>
      <c r="BF218" s="28"/>
      <c r="BG218" s="28"/>
      <c r="BH218" s="28"/>
      <c r="BI218" s="28"/>
      <c r="BJ218" s="28"/>
      <c r="BK218" s="53"/>
      <c r="BL218" s="28"/>
      <c r="BM218" s="28"/>
      <c r="BN218" s="28"/>
      <c r="BO218" s="28"/>
      <c r="BP218" s="28"/>
      <c r="BQ218" s="45"/>
      <c r="BR218" s="28"/>
      <c r="BS218" s="28"/>
      <c r="BT218" s="45"/>
    </row>
    <row r="219" spans="1:72" ht="23.25" customHeight="1" x14ac:dyDescent="0.3">
      <c r="A219" s="18"/>
      <c r="B219" s="5" t="s">
        <v>141</v>
      </c>
      <c r="C219" s="129"/>
      <c r="D219" s="86"/>
      <c r="E219" s="86"/>
      <c r="F219" s="86"/>
      <c r="G219" s="28"/>
      <c r="H219" s="28"/>
      <c r="I219" s="28"/>
      <c r="J219" s="28"/>
      <c r="K219" s="28"/>
      <c r="L219" s="28"/>
      <c r="M219" s="28"/>
      <c r="N219" s="28"/>
      <c r="O219" s="28"/>
      <c r="P219" s="28"/>
      <c r="Q219" s="28"/>
      <c r="R219" s="86"/>
      <c r="S219" s="86"/>
      <c r="T219" s="86"/>
      <c r="U219" s="86"/>
      <c r="V219" s="28"/>
      <c r="W219" s="28"/>
      <c r="X219" s="28"/>
      <c r="Y219" s="28"/>
      <c r="Z219" s="28"/>
      <c r="AA219" s="28"/>
      <c r="AB219" s="28"/>
      <c r="AC219" s="28"/>
      <c r="AD219" s="28"/>
      <c r="AE219" s="28"/>
      <c r="AF219" s="28"/>
      <c r="AG219" s="28"/>
      <c r="AH219" s="28"/>
      <c r="AI219" s="28"/>
      <c r="AJ219" s="28"/>
      <c r="AK219" s="28"/>
      <c r="AL219" s="86"/>
      <c r="AM219" s="86"/>
      <c r="AN219" s="86"/>
      <c r="AO219" s="86"/>
      <c r="AP219" s="28"/>
      <c r="AQ219" s="28"/>
      <c r="AR219" s="28"/>
      <c r="AS219" s="28"/>
      <c r="AT219" s="28"/>
      <c r="AU219" s="28"/>
      <c r="AV219" s="28"/>
      <c r="AW219" s="28"/>
      <c r="AX219" s="28"/>
      <c r="AY219" s="28"/>
      <c r="AZ219" s="28"/>
      <c r="BA219" s="28"/>
      <c r="BB219" s="28"/>
      <c r="BC219" s="28"/>
      <c r="BD219" s="28"/>
      <c r="BE219" s="28"/>
      <c r="BF219" s="28"/>
      <c r="BG219" s="28"/>
      <c r="BH219" s="28"/>
      <c r="BI219" s="28"/>
      <c r="BJ219" s="28"/>
      <c r="BK219" s="97"/>
      <c r="BL219" s="28"/>
      <c r="BM219" s="28"/>
      <c r="BN219" s="28"/>
      <c r="BO219" s="28"/>
      <c r="BP219" s="28"/>
      <c r="BQ219" s="45"/>
      <c r="BR219" s="28"/>
      <c r="BS219" s="28"/>
      <c r="BT219" s="45"/>
    </row>
    <row r="220" spans="1:72" ht="23.25" customHeight="1" x14ac:dyDescent="0.3">
      <c r="A220" s="18"/>
      <c r="B220" s="34" t="s">
        <v>142</v>
      </c>
      <c r="C220" s="20">
        <v>5</v>
      </c>
      <c r="D220" s="20">
        <v>1</v>
      </c>
      <c r="E220" s="20">
        <v>2</v>
      </c>
      <c r="F220" s="20">
        <v>0</v>
      </c>
      <c r="G220" s="20">
        <f t="shared" ref="G220:G229" si="1158">E220+F220</f>
        <v>2</v>
      </c>
      <c r="H220" s="20">
        <v>0</v>
      </c>
      <c r="I220" s="20">
        <f>2+3</f>
        <v>5</v>
      </c>
      <c r="J220" s="20">
        <v>2</v>
      </c>
      <c r="K220" s="20">
        <v>3</v>
      </c>
      <c r="L220" s="20">
        <f>SUM(J220:K220)</f>
        <v>5</v>
      </c>
      <c r="M220" s="20">
        <v>5</v>
      </c>
      <c r="N220" s="20">
        <v>3</v>
      </c>
      <c r="O220" s="20">
        <v>4</v>
      </c>
      <c r="P220" s="20">
        <v>0</v>
      </c>
      <c r="Q220" s="20">
        <f t="shared" ref="Q220:Q229" si="1159">O220+P220</f>
        <v>4</v>
      </c>
      <c r="R220" s="20">
        <v>10</v>
      </c>
      <c r="S220" s="20">
        <v>8</v>
      </c>
      <c r="T220" s="20">
        <v>5</v>
      </c>
      <c r="U220" s="20">
        <v>0</v>
      </c>
      <c r="V220" s="20">
        <f t="shared" ref="V220:V229" si="1160">T220+U220</f>
        <v>5</v>
      </c>
      <c r="W220" s="20">
        <v>5</v>
      </c>
      <c r="X220" s="20">
        <v>2</v>
      </c>
      <c r="Y220" s="20">
        <v>0</v>
      </c>
      <c r="Z220" s="20">
        <v>1</v>
      </c>
      <c r="AA220" s="20">
        <f t="shared" ref="AA220:AA229" si="1161">Y220+Z220</f>
        <v>1</v>
      </c>
      <c r="AB220" s="20">
        <v>3</v>
      </c>
      <c r="AC220" s="20">
        <v>17</v>
      </c>
      <c r="AD220" s="20">
        <v>1</v>
      </c>
      <c r="AE220" s="20">
        <v>0</v>
      </c>
      <c r="AF220" s="20">
        <f t="shared" ref="AF220:AF229" si="1162">AD220+AE220</f>
        <v>1</v>
      </c>
      <c r="AG220" s="20">
        <v>2</v>
      </c>
      <c r="AH220" s="20">
        <v>2</v>
      </c>
      <c r="AI220" s="20">
        <v>1</v>
      </c>
      <c r="AJ220" s="20">
        <v>0</v>
      </c>
      <c r="AK220" s="20">
        <f t="shared" ref="AK220:AK229" si="1163">AI220+AJ220</f>
        <v>1</v>
      </c>
      <c r="AL220" s="20">
        <v>0</v>
      </c>
      <c r="AM220" s="20">
        <v>0</v>
      </c>
      <c r="AN220" s="20">
        <v>0</v>
      </c>
      <c r="AO220" s="20">
        <v>0</v>
      </c>
      <c r="AP220" s="20">
        <f t="shared" ref="AP220:AP229" si="1164">AN220+AO220</f>
        <v>0</v>
      </c>
      <c r="AQ220" s="20">
        <v>0</v>
      </c>
      <c r="AR220" s="20">
        <v>0</v>
      </c>
      <c r="AS220" s="20">
        <v>0</v>
      </c>
      <c r="AT220" s="20">
        <v>0</v>
      </c>
      <c r="AU220" s="20">
        <f t="shared" ref="AU220:AU229" si="1165">AS220+AT220</f>
        <v>0</v>
      </c>
      <c r="AV220" s="20">
        <v>0</v>
      </c>
      <c r="AW220" s="20">
        <v>0</v>
      </c>
      <c r="AX220" s="20">
        <v>0</v>
      </c>
      <c r="AY220" s="20">
        <v>0</v>
      </c>
      <c r="AZ220" s="20">
        <f t="shared" ref="AZ220:AZ229" si="1166">AX220+AY220</f>
        <v>0</v>
      </c>
      <c r="BA220" s="20">
        <v>0</v>
      </c>
      <c r="BB220" s="20">
        <v>0</v>
      </c>
      <c r="BC220" s="20">
        <v>2</v>
      </c>
      <c r="BD220" s="20">
        <v>0</v>
      </c>
      <c r="BE220" s="20">
        <f t="shared" ref="BE220:BE229" si="1167">BC220+BD220</f>
        <v>2</v>
      </c>
      <c r="BF220" s="22">
        <f t="shared" ref="BF220:BF232" si="1168">C220+M220+R220+W220+AB220+AG220+AL220+AQ220+AV220+BA220+H220</f>
        <v>30</v>
      </c>
      <c r="BG220" s="22">
        <f t="shared" ref="BG220:BG232" si="1169">D220+N220+S220+X220+AC220+AH220+AM220+AR220+AW220+BB220+I220</f>
        <v>38</v>
      </c>
      <c r="BH220" s="22">
        <f t="shared" ref="BH220:BH232" si="1170">E220+O220+T220+Y220+AD220+AI220+AN220+AS220+AX220+BC220+J220</f>
        <v>17</v>
      </c>
      <c r="BI220" s="22">
        <f t="shared" ref="BI220:BI232" si="1171">F220+P220+U220+Z220+AE220+AJ220+AO220+AT220+AY220+BD220+K220</f>
        <v>4</v>
      </c>
      <c r="BJ220" s="22">
        <f t="shared" ref="BJ220:BJ232" si="1172">G220+Q220+V220+AA220+AF220+AK220+AP220+AU220+AZ220+BE220+L220</f>
        <v>21</v>
      </c>
      <c r="BK220" s="23">
        <v>2</v>
      </c>
      <c r="BL220" s="22" t="str">
        <f t="shared" ref="BL220:BL229" si="1173">IF(BK220=1,BH220,"0")</f>
        <v>0</v>
      </c>
      <c r="BM220" s="22" t="str">
        <f t="shared" ref="BM220:BM229" si="1174">IF(BK220=1,BI220,"0")</f>
        <v>0</v>
      </c>
      <c r="BN220" s="22">
        <f t="shared" ref="BN220:BN229" si="1175">BL220+BM220</f>
        <v>0</v>
      </c>
      <c r="BO220" s="22">
        <f t="shared" ref="BO220:BO229" si="1176">IF(BK220=2,BH220,"0")</f>
        <v>17</v>
      </c>
      <c r="BP220" s="22">
        <f t="shared" ref="BP220:BP229" si="1177">IF(BK220=2,BI220,"0")</f>
        <v>4</v>
      </c>
      <c r="BQ220" s="22">
        <f t="shared" ref="BQ220:BQ229" si="1178">BO220+BP220</f>
        <v>21</v>
      </c>
      <c r="BR220" s="22" t="str">
        <f t="shared" ref="BR220:BR229" si="1179">IF(BN220=2,BK220,"0")</f>
        <v>0</v>
      </c>
      <c r="BS220" s="22" t="str">
        <f t="shared" ref="BS220:BS229" si="1180">IF(BN220=2,BL220,"0")</f>
        <v>0</v>
      </c>
      <c r="BT220" s="22">
        <f t="shared" ref="BT220:BT229" si="1181">BR220+BS220</f>
        <v>0</v>
      </c>
    </row>
    <row r="221" spans="1:72" ht="23.25" customHeight="1" x14ac:dyDescent="0.3">
      <c r="A221" s="18"/>
      <c r="B221" s="34" t="s">
        <v>143</v>
      </c>
      <c r="C221" s="20">
        <v>2</v>
      </c>
      <c r="D221" s="20">
        <v>0</v>
      </c>
      <c r="E221" s="20">
        <v>2</v>
      </c>
      <c r="F221" s="20">
        <v>2</v>
      </c>
      <c r="G221" s="20">
        <f t="shared" ref="G221" si="1182">E221+F221</f>
        <v>4</v>
      </c>
      <c r="H221" s="20">
        <v>0</v>
      </c>
      <c r="I221" s="20">
        <v>15</v>
      </c>
      <c r="J221" s="20">
        <v>5</v>
      </c>
      <c r="K221" s="20">
        <v>9</v>
      </c>
      <c r="L221" s="20">
        <f t="shared" ref="L221:L229" si="1183">SUM(J221:K221)</f>
        <v>14</v>
      </c>
      <c r="M221" s="20">
        <v>2</v>
      </c>
      <c r="N221" s="20">
        <v>0</v>
      </c>
      <c r="O221" s="20">
        <v>0</v>
      </c>
      <c r="P221" s="20">
        <v>0</v>
      </c>
      <c r="Q221" s="20">
        <f t="shared" ref="Q221" si="1184">O221+P221</f>
        <v>0</v>
      </c>
      <c r="R221" s="20">
        <v>10</v>
      </c>
      <c r="S221" s="20">
        <v>8</v>
      </c>
      <c r="T221" s="20">
        <v>3</v>
      </c>
      <c r="U221" s="20">
        <v>3</v>
      </c>
      <c r="V221" s="20">
        <f t="shared" ref="V221" si="1185">T221+U221</f>
        <v>6</v>
      </c>
      <c r="W221" s="20">
        <v>10</v>
      </c>
      <c r="X221" s="20">
        <v>10</v>
      </c>
      <c r="Y221" s="20">
        <v>3</v>
      </c>
      <c r="Z221" s="20">
        <v>0</v>
      </c>
      <c r="AA221" s="20">
        <f t="shared" ref="AA221" si="1186">Y221+Z221</f>
        <v>3</v>
      </c>
      <c r="AB221" s="20">
        <v>4</v>
      </c>
      <c r="AC221" s="20">
        <v>22</v>
      </c>
      <c r="AD221" s="20">
        <v>1</v>
      </c>
      <c r="AE221" s="20">
        <v>4</v>
      </c>
      <c r="AF221" s="20">
        <f t="shared" ref="AF221" si="1187">AD221+AE221</f>
        <v>5</v>
      </c>
      <c r="AG221" s="20">
        <v>2</v>
      </c>
      <c r="AH221" s="20">
        <v>4</v>
      </c>
      <c r="AI221" s="20">
        <v>2</v>
      </c>
      <c r="AJ221" s="20">
        <v>0</v>
      </c>
      <c r="AK221" s="20">
        <f t="shared" ref="AK221" si="1188">AI221+AJ221</f>
        <v>2</v>
      </c>
      <c r="AL221" s="20">
        <v>0</v>
      </c>
      <c r="AM221" s="20">
        <v>0</v>
      </c>
      <c r="AN221" s="20">
        <v>0</v>
      </c>
      <c r="AO221" s="20">
        <v>0</v>
      </c>
      <c r="AP221" s="20">
        <f t="shared" ref="AP221" si="1189">AN221+AO221</f>
        <v>0</v>
      </c>
      <c r="AQ221" s="20">
        <v>0</v>
      </c>
      <c r="AR221" s="20">
        <v>0</v>
      </c>
      <c r="AS221" s="20">
        <v>0</v>
      </c>
      <c r="AT221" s="20">
        <v>0</v>
      </c>
      <c r="AU221" s="20">
        <f t="shared" ref="AU221" si="1190">AS221+AT221</f>
        <v>0</v>
      </c>
      <c r="AV221" s="20">
        <v>0</v>
      </c>
      <c r="AW221" s="20">
        <v>0</v>
      </c>
      <c r="AX221" s="20">
        <v>0</v>
      </c>
      <c r="AY221" s="20">
        <v>0</v>
      </c>
      <c r="AZ221" s="20">
        <f t="shared" ref="AZ221" si="1191">AX221+AY221</f>
        <v>0</v>
      </c>
      <c r="BA221" s="20">
        <v>0</v>
      </c>
      <c r="BB221" s="20">
        <v>0</v>
      </c>
      <c r="BC221" s="20">
        <v>0</v>
      </c>
      <c r="BD221" s="20">
        <v>0</v>
      </c>
      <c r="BE221" s="20">
        <f t="shared" ref="BE221" si="1192">BC221+BD221</f>
        <v>0</v>
      </c>
      <c r="BF221" s="22">
        <f t="shared" si="1168"/>
        <v>30</v>
      </c>
      <c r="BG221" s="22">
        <f t="shared" si="1169"/>
        <v>59</v>
      </c>
      <c r="BH221" s="22">
        <f t="shared" si="1170"/>
        <v>16</v>
      </c>
      <c r="BI221" s="22">
        <f t="shared" si="1171"/>
        <v>18</v>
      </c>
      <c r="BJ221" s="22">
        <f t="shared" si="1172"/>
        <v>34</v>
      </c>
      <c r="BK221" s="23">
        <v>2</v>
      </c>
      <c r="BL221" s="22" t="str">
        <f t="shared" si="1173"/>
        <v>0</v>
      </c>
      <c r="BM221" s="22" t="str">
        <f t="shared" si="1174"/>
        <v>0</v>
      </c>
      <c r="BN221" s="22">
        <f t="shared" si="1175"/>
        <v>0</v>
      </c>
      <c r="BO221" s="22">
        <f t="shared" si="1176"/>
        <v>16</v>
      </c>
      <c r="BP221" s="22">
        <f t="shared" si="1177"/>
        <v>18</v>
      </c>
      <c r="BQ221" s="22">
        <f t="shared" si="1178"/>
        <v>34</v>
      </c>
      <c r="BR221" s="22" t="str">
        <f t="shared" si="1179"/>
        <v>0</v>
      </c>
      <c r="BS221" s="22" t="str">
        <f t="shared" si="1180"/>
        <v>0</v>
      </c>
      <c r="BT221" s="22">
        <f t="shared" si="1181"/>
        <v>0</v>
      </c>
    </row>
    <row r="222" spans="1:72" ht="23.25" customHeight="1" x14ac:dyDescent="0.3">
      <c r="A222" s="18"/>
      <c r="B222" s="34" t="s">
        <v>144</v>
      </c>
      <c r="C222" s="20">
        <v>0</v>
      </c>
      <c r="D222" s="20">
        <v>0</v>
      </c>
      <c r="E222" s="20">
        <v>0</v>
      </c>
      <c r="F222" s="20">
        <v>2</v>
      </c>
      <c r="G222" s="20">
        <f t="shared" si="1158"/>
        <v>2</v>
      </c>
      <c r="H222" s="20">
        <v>0</v>
      </c>
      <c r="I222" s="20">
        <v>6</v>
      </c>
      <c r="J222" s="20">
        <v>1</v>
      </c>
      <c r="K222" s="20">
        <v>4</v>
      </c>
      <c r="L222" s="20">
        <f t="shared" si="1183"/>
        <v>5</v>
      </c>
      <c r="M222" s="20">
        <v>0</v>
      </c>
      <c r="N222" s="20">
        <v>0</v>
      </c>
      <c r="O222" s="20">
        <v>0</v>
      </c>
      <c r="P222" s="20">
        <v>0</v>
      </c>
      <c r="Q222" s="20">
        <f t="shared" si="1159"/>
        <v>0</v>
      </c>
      <c r="R222" s="20">
        <v>18</v>
      </c>
      <c r="S222" s="20">
        <v>14</v>
      </c>
      <c r="T222" s="20">
        <v>3</v>
      </c>
      <c r="U222" s="20">
        <v>4</v>
      </c>
      <c r="V222" s="20">
        <f t="shared" si="1160"/>
        <v>7</v>
      </c>
      <c r="W222" s="20">
        <v>5</v>
      </c>
      <c r="X222" s="20">
        <v>8</v>
      </c>
      <c r="Y222" s="20">
        <v>0</v>
      </c>
      <c r="Z222" s="20">
        <v>5</v>
      </c>
      <c r="AA222" s="20">
        <f t="shared" si="1161"/>
        <v>5</v>
      </c>
      <c r="AB222" s="20">
        <v>5</v>
      </c>
      <c r="AC222" s="20">
        <v>39</v>
      </c>
      <c r="AD222" s="20">
        <v>0</v>
      </c>
      <c r="AE222" s="20">
        <v>5</v>
      </c>
      <c r="AF222" s="20">
        <f t="shared" si="1162"/>
        <v>5</v>
      </c>
      <c r="AG222" s="20">
        <v>2</v>
      </c>
      <c r="AH222" s="20">
        <v>6</v>
      </c>
      <c r="AI222" s="20">
        <v>1</v>
      </c>
      <c r="AJ222" s="20">
        <v>1</v>
      </c>
      <c r="AK222" s="20">
        <f t="shared" si="1163"/>
        <v>2</v>
      </c>
      <c r="AL222" s="20">
        <v>0</v>
      </c>
      <c r="AM222" s="20">
        <v>0</v>
      </c>
      <c r="AN222" s="20">
        <v>0</v>
      </c>
      <c r="AO222" s="20">
        <v>0</v>
      </c>
      <c r="AP222" s="20">
        <f t="shared" si="1164"/>
        <v>0</v>
      </c>
      <c r="AQ222" s="20">
        <v>0</v>
      </c>
      <c r="AR222" s="20">
        <v>2</v>
      </c>
      <c r="AS222" s="20">
        <v>1</v>
      </c>
      <c r="AT222" s="20">
        <v>1</v>
      </c>
      <c r="AU222" s="20">
        <f t="shared" si="1165"/>
        <v>2</v>
      </c>
      <c r="AV222" s="20">
        <v>0</v>
      </c>
      <c r="AW222" s="20">
        <v>0</v>
      </c>
      <c r="AX222" s="20">
        <v>0</v>
      </c>
      <c r="AY222" s="20">
        <v>0</v>
      </c>
      <c r="AZ222" s="20">
        <f t="shared" si="1166"/>
        <v>0</v>
      </c>
      <c r="BA222" s="20">
        <v>0</v>
      </c>
      <c r="BB222" s="20">
        <v>0</v>
      </c>
      <c r="BC222" s="20">
        <v>0</v>
      </c>
      <c r="BD222" s="20">
        <v>0</v>
      </c>
      <c r="BE222" s="20">
        <f t="shared" si="1167"/>
        <v>0</v>
      </c>
      <c r="BF222" s="22">
        <f t="shared" si="1168"/>
        <v>30</v>
      </c>
      <c r="BG222" s="22">
        <f t="shared" si="1169"/>
        <v>75</v>
      </c>
      <c r="BH222" s="22">
        <f t="shared" si="1170"/>
        <v>6</v>
      </c>
      <c r="BI222" s="22">
        <f t="shared" si="1171"/>
        <v>22</v>
      </c>
      <c r="BJ222" s="22">
        <f t="shared" si="1172"/>
        <v>28</v>
      </c>
      <c r="BK222" s="23">
        <v>2</v>
      </c>
      <c r="BL222" s="22" t="str">
        <f t="shared" si="1173"/>
        <v>0</v>
      </c>
      <c r="BM222" s="22" t="str">
        <f t="shared" si="1174"/>
        <v>0</v>
      </c>
      <c r="BN222" s="22">
        <f t="shared" si="1175"/>
        <v>0</v>
      </c>
      <c r="BO222" s="22">
        <f t="shared" si="1176"/>
        <v>6</v>
      </c>
      <c r="BP222" s="22">
        <f t="shared" si="1177"/>
        <v>22</v>
      </c>
      <c r="BQ222" s="22">
        <f t="shared" si="1178"/>
        <v>28</v>
      </c>
      <c r="BR222" s="22" t="str">
        <f t="shared" si="1179"/>
        <v>0</v>
      </c>
      <c r="BS222" s="22" t="str">
        <f t="shared" si="1180"/>
        <v>0</v>
      </c>
      <c r="BT222" s="22">
        <f t="shared" si="1181"/>
        <v>0</v>
      </c>
    </row>
    <row r="223" spans="1:72" ht="23.25" customHeight="1" x14ac:dyDescent="0.3">
      <c r="A223" s="18"/>
      <c r="B223" s="34" t="s">
        <v>145</v>
      </c>
      <c r="C223" s="20">
        <v>3</v>
      </c>
      <c r="D223" s="20">
        <v>0</v>
      </c>
      <c r="E223" s="20">
        <v>2</v>
      </c>
      <c r="F223" s="20">
        <v>2</v>
      </c>
      <c r="G223" s="20">
        <f t="shared" si="1158"/>
        <v>4</v>
      </c>
      <c r="H223" s="20">
        <v>0</v>
      </c>
      <c r="I223" s="20">
        <v>18</v>
      </c>
      <c r="J223" s="20">
        <v>2</v>
      </c>
      <c r="K223" s="20">
        <v>9</v>
      </c>
      <c r="L223" s="20">
        <f t="shared" si="1183"/>
        <v>11</v>
      </c>
      <c r="M223" s="20">
        <v>0</v>
      </c>
      <c r="N223" s="20">
        <v>0</v>
      </c>
      <c r="O223" s="20">
        <v>0</v>
      </c>
      <c r="P223" s="20">
        <v>0</v>
      </c>
      <c r="Q223" s="20">
        <f t="shared" si="1159"/>
        <v>0</v>
      </c>
      <c r="R223" s="20">
        <v>12</v>
      </c>
      <c r="S223" s="20">
        <v>14</v>
      </c>
      <c r="T223" s="20">
        <v>1</v>
      </c>
      <c r="U223" s="20">
        <v>9</v>
      </c>
      <c r="V223" s="20">
        <f t="shared" si="1160"/>
        <v>10</v>
      </c>
      <c r="W223" s="20">
        <v>10</v>
      </c>
      <c r="X223" s="20">
        <v>14</v>
      </c>
      <c r="Y223" s="20">
        <v>3</v>
      </c>
      <c r="Z223" s="20">
        <v>3</v>
      </c>
      <c r="AA223" s="20">
        <f t="shared" si="1161"/>
        <v>6</v>
      </c>
      <c r="AB223" s="20">
        <v>3</v>
      </c>
      <c r="AC223" s="20">
        <v>25</v>
      </c>
      <c r="AD223" s="20">
        <v>0</v>
      </c>
      <c r="AE223" s="20">
        <v>3</v>
      </c>
      <c r="AF223" s="20">
        <f t="shared" si="1162"/>
        <v>3</v>
      </c>
      <c r="AG223" s="20">
        <v>2</v>
      </c>
      <c r="AH223" s="20">
        <v>13</v>
      </c>
      <c r="AI223" s="20">
        <v>0</v>
      </c>
      <c r="AJ223" s="20">
        <v>3</v>
      </c>
      <c r="AK223" s="20">
        <f t="shared" si="1163"/>
        <v>3</v>
      </c>
      <c r="AL223" s="20">
        <v>0</v>
      </c>
      <c r="AM223" s="20">
        <v>0</v>
      </c>
      <c r="AN223" s="20">
        <v>0</v>
      </c>
      <c r="AO223" s="20">
        <v>0</v>
      </c>
      <c r="AP223" s="20">
        <f t="shared" si="1164"/>
        <v>0</v>
      </c>
      <c r="AQ223" s="20">
        <v>0</v>
      </c>
      <c r="AR223" s="20">
        <v>1</v>
      </c>
      <c r="AS223" s="20">
        <v>0</v>
      </c>
      <c r="AT223" s="20">
        <v>0</v>
      </c>
      <c r="AU223" s="20">
        <f t="shared" si="1165"/>
        <v>0</v>
      </c>
      <c r="AV223" s="20">
        <v>0</v>
      </c>
      <c r="AW223" s="20">
        <v>0</v>
      </c>
      <c r="AX223" s="20">
        <v>0</v>
      </c>
      <c r="AY223" s="20">
        <v>0</v>
      </c>
      <c r="AZ223" s="20">
        <f t="shared" si="1166"/>
        <v>0</v>
      </c>
      <c r="BA223" s="20">
        <v>0</v>
      </c>
      <c r="BB223" s="20">
        <v>0</v>
      </c>
      <c r="BC223" s="20">
        <v>0</v>
      </c>
      <c r="BD223" s="20">
        <v>0</v>
      </c>
      <c r="BE223" s="20">
        <f t="shared" si="1167"/>
        <v>0</v>
      </c>
      <c r="BF223" s="22">
        <f t="shared" si="1168"/>
        <v>30</v>
      </c>
      <c r="BG223" s="22">
        <f t="shared" si="1169"/>
        <v>85</v>
      </c>
      <c r="BH223" s="22">
        <f t="shared" si="1170"/>
        <v>8</v>
      </c>
      <c r="BI223" s="22">
        <f t="shared" si="1171"/>
        <v>29</v>
      </c>
      <c r="BJ223" s="22">
        <f t="shared" si="1172"/>
        <v>37</v>
      </c>
      <c r="BK223" s="23">
        <v>2</v>
      </c>
      <c r="BL223" s="22" t="str">
        <f t="shared" si="1173"/>
        <v>0</v>
      </c>
      <c r="BM223" s="22" t="str">
        <f t="shared" si="1174"/>
        <v>0</v>
      </c>
      <c r="BN223" s="22">
        <f t="shared" si="1175"/>
        <v>0</v>
      </c>
      <c r="BO223" s="22">
        <f t="shared" si="1176"/>
        <v>8</v>
      </c>
      <c r="BP223" s="22">
        <f t="shared" si="1177"/>
        <v>29</v>
      </c>
      <c r="BQ223" s="22">
        <f t="shared" si="1178"/>
        <v>37</v>
      </c>
      <c r="BR223" s="22" t="str">
        <f t="shared" si="1179"/>
        <v>0</v>
      </c>
      <c r="BS223" s="22" t="str">
        <f t="shared" si="1180"/>
        <v>0</v>
      </c>
      <c r="BT223" s="22">
        <f t="shared" si="1181"/>
        <v>0</v>
      </c>
    </row>
    <row r="224" spans="1:72" s="2" customFormat="1" ht="23.25" customHeight="1" x14ac:dyDescent="0.3">
      <c r="A224" s="4"/>
      <c r="B224" s="34" t="s">
        <v>146</v>
      </c>
      <c r="C224" s="20">
        <v>10</v>
      </c>
      <c r="D224" s="20">
        <v>5</v>
      </c>
      <c r="E224" s="20">
        <f>4+3</f>
        <v>7</v>
      </c>
      <c r="F224" s="20">
        <v>1</v>
      </c>
      <c r="G224" s="20">
        <f t="shared" si="1158"/>
        <v>8</v>
      </c>
      <c r="H224" s="20">
        <v>0</v>
      </c>
      <c r="I224" s="20">
        <v>14</v>
      </c>
      <c r="J224" s="20">
        <v>10</v>
      </c>
      <c r="K224" s="20">
        <v>1</v>
      </c>
      <c r="L224" s="20">
        <f t="shared" si="1183"/>
        <v>11</v>
      </c>
      <c r="M224" s="20">
        <v>17</v>
      </c>
      <c r="N224" s="20">
        <f>31+23</f>
        <v>54</v>
      </c>
      <c r="O224" s="20">
        <f>6+21</f>
        <v>27</v>
      </c>
      <c r="P224" s="20">
        <v>6</v>
      </c>
      <c r="Q224" s="20">
        <f t="shared" si="1159"/>
        <v>33</v>
      </c>
      <c r="R224" s="20">
        <v>30</v>
      </c>
      <c r="S224" s="20">
        <v>49</v>
      </c>
      <c r="T224" s="20">
        <v>25</v>
      </c>
      <c r="U224" s="20">
        <v>10</v>
      </c>
      <c r="V224" s="20">
        <f t="shared" si="1160"/>
        <v>35</v>
      </c>
      <c r="W224" s="20">
        <v>10</v>
      </c>
      <c r="X224" s="20">
        <v>19</v>
      </c>
      <c r="Y224" s="20">
        <v>6</v>
      </c>
      <c r="Z224" s="20">
        <v>0</v>
      </c>
      <c r="AA224" s="20">
        <f t="shared" si="1161"/>
        <v>6</v>
      </c>
      <c r="AB224" s="20">
        <v>20</v>
      </c>
      <c r="AC224" s="20">
        <v>156</v>
      </c>
      <c r="AD224" s="20">
        <v>21</v>
      </c>
      <c r="AE224" s="20">
        <v>5</v>
      </c>
      <c r="AF224" s="20">
        <f t="shared" si="1162"/>
        <v>26</v>
      </c>
      <c r="AG224" s="20">
        <v>3</v>
      </c>
      <c r="AH224" s="20">
        <v>0</v>
      </c>
      <c r="AI224" s="20">
        <v>0</v>
      </c>
      <c r="AJ224" s="20">
        <v>0</v>
      </c>
      <c r="AK224" s="20">
        <f t="shared" si="1163"/>
        <v>0</v>
      </c>
      <c r="AL224" s="20">
        <v>0</v>
      </c>
      <c r="AM224" s="20">
        <v>0</v>
      </c>
      <c r="AN224" s="20">
        <v>0</v>
      </c>
      <c r="AO224" s="20">
        <v>0</v>
      </c>
      <c r="AP224" s="20">
        <f t="shared" si="1164"/>
        <v>0</v>
      </c>
      <c r="AQ224" s="20">
        <v>0</v>
      </c>
      <c r="AR224" s="20">
        <v>0</v>
      </c>
      <c r="AS224" s="20">
        <v>0</v>
      </c>
      <c r="AT224" s="20">
        <v>0</v>
      </c>
      <c r="AU224" s="20">
        <f t="shared" si="1165"/>
        <v>0</v>
      </c>
      <c r="AV224" s="20">
        <v>0</v>
      </c>
      <c r="AW224" s="20">
        <v>2</v>
      </c>
      <c r="AX224" s="20">
        <v>1</v>
      </c>
      <c r="AY224" s="20">
        <v>0</v>
      </c>
      <c r="AZ224" s="20">
        <f t="shared" si="1166"/>
        <v>1</v>
      </c>
      <c r="BA224" s="20">
        <v>0</v>
      </c>
      <c r="BB224" s="20">
        <v>0</v>
      </c>
      <c r="BC224" s="20">
        <v>0</v>
      </c>
      <c r="BD224" s="20">
        <v>0</v>
      </c>
      <c r="BE224" s="20">
        <f t="shared" si="1167"/>
        <v>0</v>
      </c>
      <c r="BF224" s="22">
        <f t="shared" si="1168"/>
        <v>90</v>
      </c>
      <c r="BG224" s="22">
        <f t="shared" si="1169"/>
        <v>299</v>
      </c>
      <c r="BH224" s="22">
        <f t="shared" si="1170"/>
        <v>97</v>
      </c>
      <c r="BI224" s="22">
        <f t="shared" si="1171"/>
        <v>23</v>
      </c>
      <c r="BJ224" s="22">
        <f t="shared" si="1172"/>
        <v>120</v>
      </c>
      <c r="BK224" s="23">
        <v>2</v>
      </c>
      <c r="BL224" s="22" t="str">
        <f t="shared" si="1173"/>
        <v>0</v>
      </c>
      <c r="BM224" s="22" t="str">
        <f t="shared" si="1174"/>
        <v>0</v>
      </c>
      <c r="BN224" s="22">
        <f t="shared" si="1175"/>
        <v>0</v>
      </c>
      <c r="BO224" s="22">
        <f t="shared" si="1176"/>
        <v>97</v>
      </c>
      <c r="BP224" s="22">
        <f t="shared" si="1177"/>
        <v>23</v>
      </c>
      <c r="BQ224" s="22">
        <f t="shared" si="1178"/>
        <v>120</v>
      </c>
      <c r="BR224" s="22" t="str">
        <f t="shared" si="1179"/>
        <v>0</v>
      </c>
      <c r="BS224" s="22" t="str">
        <f t="shared" si="1180"/>
        <v>0</v>
      </c>
      <c r="BT224" s="22">
        <f t="shared" si="1181"/>
        <v>0</v>
      </c>
    </row>
    <row r="225" spans="1:72" ht="23.25" customHeight="1" x14ac:dyDescent="0.3">
      <c r="A225" s="18"/>
      <c r="B225" s="34" t="s">
        <v>147</v>
      </c>
      <c r="C225" s="20">
        <v>5</v>
      </c>
      <c r="D225" s="20">
        <v>0</v>
      </c>
      <c r="E225" s="20">
        <v>2</v>
      </c>
      <c r="F225" s="20">
        <v>2</v>
      </c>
      <c r="G225" s="20">
        <f t="shared" si="1158"/>
        <v>4</v>
      </c>
      <c r="H225" s="20">
        <v>0</v>
      </c>
      <c r="I225" s="20">
        <v>1</v>
      </c>
      <c r="J225" s="20">
        <v>0</v>
      </c>
      <c r="K225" s="20">
        <v>0</v>
      </c>
      <c r="L225" s="20">
        <f t="shared" si="1183"/>
        <v>0</v>
      </c>
      <c r="M225" s="20">
        <v>2</v>
      </c>
      <c r="N225" s="20">
        <v>1</v>
      </c>
      <c r="O225" s="20">
        <v>1</v>
      </c>
      <c r="P225" s="20">
        <v>0</v>
      </c>
      <c r="Q225" s="20">
        <f t="shared" si="1159"/>
        <v>1</v>
      </c>
      <c r="R225" s="20">
        <v>7</v>
      </c>
      <c r="S225" s="20">
        <v>0</v>
      </c>
      <c r="T225" s="20">
        <v>0</v>
      </c>
      <c r="U225" s="20">
        <v>1</v>
      </c>
      <c r="V225" s="20">
        <f t="shared" si="1160"/>
        <v>1</v>
      </c>
      <c r="W225" s="20">
        <v>2</v>
      </c>
      <c r="X225" s="20">
        <v>0</v>
      </c>
      <c r="Y225" s="20">
        <v>0</v>
      </c>
      <c r="Z225" s="20">
        <v>0</v>
      </c>
      <c r="AA225" s="20">
        <f t="shared" si="1161"/>
        <v>0</v>
      </c>
      <c r="AB225" s="20">
        <v>2</v>
      </c>
      <c r="AC225" s="20">
        <v>9</v>
      </c>
      <c r="AD225" s="20">
        <v>1</v>
      </c>
      <c r="AE225" s="20">
        <v>1</v>
      </c>
      <c r="AF225" s="20">
        <f t="shared" si="1162"/>
        <v>2</v>
      </c>
      <c r="AG225" s="20">
        <v>2</v>
      </c>
      <c r="AH225" s="20">
        <v>0</v>
      </c>
      <c r="AI225" s="20">
        <v>0</v>
      </c>
      <c r="AJ225" s="20">
        <v>0</v>
      </c>
      <c r="AK225" s="20">
        <f t="shared" si="1163"/>
        <v>0</v>
      </c>
      <c r="AL225" s="20">
        <v>0</v>
      </c>
      <c r="AM225" s="20">
        <v>0</v>
      </c>
      <c r="AN225" s="20">
        <v>0</v>
      </c>
      <c r="AO225" s="20">
        <v>0</v>
      </c>
      <c r="AP225" s="20">
        <f t="shared" si="1164"/>
        <v>0</v>
      </c>
      <c r="AQ225" s="20">
        <v>0</v>
      </c>
      <c r="AR225" s="20">
        <v>0</v>
      </c>
      <c r="AS225" s="20">
        <v>0</v>
      </c>
      <c r="AT225" s="20">
        <v>0</v>
      </c>
      <c r="AU225" s="20">
        <f t="shared" si="1165"/>
        <v>0</v>
      </c>
      <c r="AV225" s="20">
        <v>0</v>
      </c>
      <c r="AW225" s="20">
        <v>0</v>
      </c>
      <c r="AX225" s="20">
        <v>0</v>
      </c>
      <c r="AY225" s="20">
        <v>0</v>
      </c>
      <c r="AZ225" s="20">
        <f t="shared" si="1166"/>
        <v>0</v>
      </c>
      <c r="BA225" s="20">
        <v>0</v>
      </c>
      <c r="BB225" s="20">
        <v>0</v>
      </c>
      <c r="BC225" s="20">
        <v>0</v>
      </c>
      <c r="BD225" s="20">
        <v>0</v>
      </c>
      <c r="BE225" s="20">
        <f t="shared" si="1167"/>
        <v>0</v>
      </c>
      <c r="BF225" s="22">
        <f t="shared" si="1168"/>
        <v>20</v>
      </c>
      <c r="BG225" s="22">
        <f t="shared" si="1169"/>
        <v>11</v>
      </c>
      <c r="BH225" s="22">
        <f t="shared" si="1170"/>
        <v>4</v>
      </c>
      <c r="BI225" s="22">
        <f t="shared" si="1171"/>
        <v>4</v>
      </c>
      <c r="BJ225" s="22">
        <f t="shared" si="1172"/>
        <v>8</v>
      </c>
      <c r="BK225" s="23">
        <v>2</v>
      </c>
      <c r="BL225" s="22" t="str">
        <f t="shared" si="1173"/>
        <v>0</v>
      </c>
      <c r="BM225" s="22" t="str">
        <f t="shared" si="1174"/>
        <v>0</v>
      </c>
      <c r="BN225" s="22">
        <f t="shared" si="1175"/>
        <v>0</v>
      </c>
      <c r="BO225" s="22">
        <f t="shared" si="1176"/>
        <v>4</v>
      </c>
      <c r="BP225" s="22">
        <f t="shared" si="1177"/>
        <v>4</v>
      </c>
      <c r="BQ225" s="22">
        <f t="shared" si="1178"/>
        <v>8</v>
      </c>
      <c r="BR225" s="22" t="str">
        <f t="shared" si="1179"/>
        <v>0</v>
      </c>
      <c r="BS225" s="22" t="str">
        <f t="shared" si="1180"/>
        <v>0</v>
      </c>
      <c r="BT225" s="22">
        <f t="shared" si="1181"/>
        <v>0</v>
      </c>
    </row>
    <row r="226" spans="1:72" ht="23.25" customHeight="1" x14ac:dyDescent="0.3">
      <c r="A226" s="18"/>
      <c r="B226" s="34" t="s">
        <v>148</v>
      </c>
      <c r="C226" s="20">
        <v>5</v>
      </c>
      <c r="D226" s="20">
        <v>0</v>
      </c>
      <c r="E226" s="20">
        <v>8</v>
      </c>
      <c r="F226" s="20">
        <v>3</v>
      </c>
      <c r="G226" s="20">
        <f t="shared" ref="G226" si="1193">E226+F226</f>
        <v>11</v>
      </c>
      <c r="H226" s="20">
        <v>0</v>
      </c>
      <c r="I226" s="20">
        <f>2+1</f>
        <v>3</v>
      </c>
      <c r="J226" s="20">
        <v>0</v>
      </c>
      <c r="K226" s="20">
        <v>3</v>
      </c>
      <c r="L226" s="20">
        <f t="shared" ref="L226" si="1194">SUM(J226:K226)</f>
        <v>3</v>
      </c>
      <c r="M226" s="20">
        <v>2</v>
      </c>
      <c r="N226" s="20">
        <f>2+1</f>
        <v>3</v>
      </c>
      <c r="O226" s="20">
        <v>1</v>
      </c>
      <c r="P226" s="20">
        <v>1</v>
      </c>
      <c r="Q226" s="20">
        <f t="shared" ref="Q226" si="1195">O226+P226</f>
        <v>2</v>
      </c>
      <c r="R226" s="20">
        <v>7</v>
      </c>
      <c r="S226" s="20">
        <v>1</v>
      </c>
      <c r="T226" s="20">
        <v>1</v>
      </c>
      <c r="U226" s="20">
        <v>0</v>
      </c>
      <c r="V226" s="20">
        <f t="shared" ref="V226" si="1196">T226+U226</f>
        <v>1</v>
      </c>
      <c r="W226" s="20">
        <v>2</v>
      </c>
      <c r="X226" s="20">
        <v>1</v>
      </c>
      <c r="Y226" s="20">
        <v>1</v>
      </c>
      <c r="Z226" s="20">
        <v>0</v>
      </c>
      <c r="AA226" s="20">
        <f t="shared" ref="AA226" si="1197">Y226+Z226</f>
        <v>1</v>
      </c>
      <c r="AB226" s="20">
        <v>2</v>
      </c>
      <c r="AC226" s="20">
        <v>5</v>
      </c>
      <c r="AD226" s="20">
        <v>2</v>
      </c>
      <c r="AE226" s="20">
        <v>1</v>
      </c>
      <c r="AF226" s="20">
        <f t="shared" ref="AF226" si="1198">AD226+AE226</f>
        <v>3</v>
      </c>
      <c r="AG226" s="20">
        <v>2</v>
      </c>
      <c r="AH226" s="20">
        <v>1</v>
      </c>
      <c r="AI226" s="20">
        <v>1</v>
      </c>
      <c r="AJ226" s="20">
        <v>0</v>
      </c>
      <c r="AK226" s="20">
        <f t="shared" ref="AK226" si="1199">AI226+AJ226</f>
        <v>1</v>
      </c>
      <c r="AL226" s="20">
        <v>0</v>
      </c>
      <c r="AM226" s="20">
        <v>0</v>
      </c>
      <c r="AN226" s="20">
        <v>0</v>
      </c>
      <c r="AO226" s="20">
        <v>0</v>
      </c>
      <c r="AP226" s="20">
        <f t="shared" ref="AP226" si="1200">AN226+AO226</f>
        <v>0</v>
      </c>
      <c r="AQ226" s="20">
        <v>0</v>
      </c>
      <c r="AR226" s="20">
        <v>0</v>
      </c>
      <c r="AS226" s="20">
        <v>0</v>
      </c>
      <c r="AT226" s="20">
        <v>0</v>
      </c>
      <c r="AU226" s="20">
        <f t="shared" ref="AU226" si="1201">AS226+AT226</f>
        <v>0</v>
      </c>
      <c r="AV226" s="20">
        <v>0</v>
      </c>
      <c r="AW226" s="20">
        <v>0</v>
      </c>
      <c r="AX226" s="20">
        <v>0</v>
      </c>
      <c r="AY226" s="20">
        <v>0</v>
      </c>
      <c r="AZ226" s="20">
        <f t="shared" ref="AZ226" si="1202">AX226+AY226</f>
        <v>0</v>
      </c>
      <c r="BA226" s="20">
        <v>0</v>
      </c>
      <c r="BB226" s="20">
        <v>0</v>
      </c>
      <c r="BC226" s="20">
        <v>0</v>
      </c>
      <c r="BD226" s="20">
        <v>0</v>
      </c>
      <c r="BE226" s="20">
        <f t="shared" ref="BE226" si="1203">BC226+BD226</f>
        <v>0</v>
      </c>
      <c r="BF226" s="22">
        <f t="shared" ref="BF226" si="1204">C226+M226+R226+W226+AB226+AG226+AL226+AQ226+AV226+BA226+H226</f>
        <v>20</v>
      </c>
      <c r="BG226" s="22">
        <f t="shared" ref="BG226" si="1205">D226+N226+S226+X226+AC226+AH226+AM226+AR226+AW226+BB226+I226</f>
        <v>14</v>
      </c>
      <c r="BH226" s="22">
        <f t="shared" ref="BH226" si="1206">E226+O226+T226+Y226+AD226+AI226+AN226+AS226+AX226+BC226+J226</f>
        <v>14</v>
      </c>
      <c r="BI226" s="22">
        <f t="shared" ref="BI226" si="1207">F226+P226+U226+Z226+AE226+AJ226+AO226+AT226+AY226+BD226+K226</f>
        <v>8</v>
      </c>
      <c r="BJ226" s="22">
        <f t="shared" ref="BJ226" si="1208">G226+Q226+V226+AA226+AF226+AK226+AP226+AU226+AZ226+BE226+L226</f>
        <v>22</v>
      </c>
      <c r="BK226" s="23">
        <v>2</v>
      </c>
      <c r="BL226" s="22" t="str">
        <f t="shared" ref="BL226" si="1209">IF(BK226=1,BH226,"0")</f>
        <v>0</v>
      </c>
      <c r="BM226" s="22" t="str">
        <f t="shared" ref="BM226" si="1210">IF(BK226=1,BI226,"0")</f>
        <v>0</v>
      </c>
      <c r="BN226" s="22">
        <f t="shared" ref="BN226" si="1211">BL226+BM226</f>
        <v>0</v>
      </c>
      <c r="BO226" s="22">
        <f t="shared" ref="BO226" si="1212">IF(BK226=2,BH226,"0")</f>
        <v>14</v>
      </c>
      <c r="BP226" s="22">
        <f t="shared" ref="BP226" si="1213">IF(BK226=2,BI226,"0")</f>
        <v>8</v>
      </c>
      <c r="BQ226" s="22">
        <f t="shared" ref="BQ226" si="1214">BO226+BP226</f>
        <v>22</v>
      </c>
      <c r="BR226" s="22" t="str">
        <f t="shared" si="1179"/>
        <v>0</v>
      </c>
      <c r="BS226" s="22" t="str">
        <f t="shared" si="1180"/>
        <v>0</v>
      </c>
      <c r="BT226" s="22">
        <f t="shared" si="1181"/>
        <v>0</v>
      </c>
    </row>
    <row r="227" spans="1:72" ht="23.25" customHeight="1" x14ac:dyDescent="0.3">
      <c r="A227" s="18"/>
      <c r="B227" s="34" t="s">
        <v>149</v>
      </c>
      <c r="C227" s="20">
        <v>0</v>
      </c>
      <c r="D227" s="20">
        <v>0</v>
      </c>
      <c r="E227" s="20">
        <v>6</v>
      </c>
      <c r="F227" s="20">
        <v>1</v>
      </c>
      <c r="G227" s="20">
        <f t="shared" si="1158"/>
        <v>7</v>
      </c>
      <c r="H227" s="20">
        <v>0</v>
      </c>
      <c r="I227" s="20">
        <v>9</v>
      </c>
      <c r="J227" s="20">
        <v>5</v>
      </c>
      <c r="K227" s="20">
        <v>1</v>
      </c>
      <c r="L227" s="20">
        <f t="shared" si="1183"/>
        <v>6</v>
      </c>
      <c r="M227" s="20">
        <v>0</v>
      </c>
      <c r="N227" s="20">
        <v>0</v>
      </c>
      <c r="O227" s="20">
        <v>0</v>
      </c>
      <c r="P227" s="20">
        <v>0</v>
      </c>
      <c r="Q227" s="20">
        <f t="shared" si="1159"/>
        <v>0</v>
      </c>
      <c r="R227" s="20">
        <v>45</v>
      </c>
      <c r="S227" s="20">
        <v>64</v>
      </c>
      <c r="T227" s="20">
        <v>24</v>
      </c>
      <c r="U227" s="20">
        <v>11</v>
      </c>
      <c r="V227" s="20">
        <f t="shared" si="1160"/>
        <v>35</v>
      </c>
      <c r="W227" s="20">
        <v>10</v>
      </c>
      <c r="X227" s="20">
        <v>20</v>
      </c>
      <c r="Y227" s="20">
        <v>7</v>
      </c>
      <c r="Z227" s="20">
        <v>2</v>
      </c>
      <c r="AA227" s="20">
        <f t="shared" si="1161"/>
        <v>9</v>
      </c>
      <c r="AB227" s="20">
        <v>30</v>
      </c>
      <c r="AC227" s="20">
        <v>203</v>
      </c>
      <c r="AD227" s="20">
        <v>30</v>
      </c>
      <c r="AE227" s="20">
        <v>9</v>
      </c>
      <c r="AF227" s="20">
        <f t="shared" si="1162"/>
        <v>39</v>
      </c>
      <c r="AG227" s="20">
        <v>5</v>
      </c>
      <c r="AH227" s="20">
        <v>20</v>
      </c>
      <c r="AI227" s="20">
        <v>4</v>
      </c>
      <c r="AJ227" s="20">
        <v>4</v>
      </c>
      <c r="AK227" s="20">
        <f t="shared" si="1163"/>
        <v>8</v>
      </c>
      <c r="AL227" s="20">
        <v>0</v>
      </c>
      <c r="AM227" s="20">
        <v>0</v>
      </c>
      <c r="AN227" s="20">
        <v>0</v>
      </c>
      <c r="AO227" s="20">
        <v>0</v>
      </c>
      <c r="AP227" s="20">
        <f t="shared" si="1164"/>
        <v>0</v>
      </c>
      <c r="AQ227" s="20">
        <v>0</v>
      </c>
      <c r="AR227" s="20">
        <v>0</v>
      </c>
      <c r="AS227" s="20">
        <v>0</v>
      </c>
      <c r="AT227" s="20">
        <v>0</v>
      </c>
      <c r="AU227" s="20">
        <f t="shared" si="1165"/>
        <v>0</v>
      </c>
      <c r="AV227" s="20">
        <v>0</v>
      </c>
      <c r="AW227" s="20">
        <v>0</v>
      </c>
      <c r="AX227" s="20">
        <v>0</v>
      </c>
      <c r="AY227" s="20">
        <v>0</v>
      </c>
      <c r="AZ227" s="20">
        <f t="shared" si="1166"/>
        <v>0</v>
      </c>
      <c r="BA227" s="20">
        <v>0</v>
      </c>
      <c r="BB227" s="20">
        <v>0</v>
      </c>
      <c r="BC227" s="20">
        <v>0</v>
      </c>
      <c r="BD227" s="20">
        <v>0</v>
      </c>
      <c r="BE227" s="20">
        <f t="shared" si="1167"/>
        <v>0</v>
      </c>
      <c r="BF227" s="22">
        <f t="shared" si="1168"/>
        <v>90</v>
      </c>
      <c r="BG227" s="22">
        <f t="shared" si="1169"/>
        <v>316</v>
      </c>
      <c r="BH227" s="22">
        <f t="shared" si="1170"/>
        <v>76</v>
      </c>
      <c r="BI227" s="22">
        <f t="shared" si="1171"/>
        <v>28</v>
      </c>
      <c r="BJ227" s="22">
        <f t="shared" si="1172"/>
        <v>104</v>
      </c>
      <c r="BK227" s="23">
        <v>2</v>
      </c>
      <c r="BL227" s="22" t="str">
        <f t="shared" si="1173"/>
        <v>0</v>
      </c>
      <c r="BM227" s="22" t="str">
        <f t="shared" si="1174"/>
        <v>0</v>
      </c>
      <c r="BN227" s="22">
        <f t="shared" si="1175"/>
        <v>0</v>
      </c>
      <c r="BO227" s="22">
        <f t="shared" si="1176"/>
        <v>76</v>
      </c>
      <c r="BP227" s="22">
        <f t="shared" si="1177"/>
        <v>28</v>
      </c>
      <c r="BQ227" s="22">
        <f t="shared" si="1178"/>
        <v>104</v>
      </c>
      <c r="BR227" s="22" t="str">
        <f t="shared" si="1179"/>
        <v>0</v>
      </c>
      <c r="BS227" s="22" t="str">
        <f t="shared" si="1180"/>
        <v>0</v>
      </c>
      <c r="BT227" s="22">
        <f t="shared" si="1181"/>
        <v>0</v>
      </c>
    </row>
    <row r="228" spans="1:72" ht="23.25" customHeight="1" x14ac:dyDescent="0.3">
      <c r="A228" s="18"/>
      <c r="B228" s="34" t="s">
        <v>150</v>
      </c>
      <c r="C228" s="20">
        <v>0</v>
      </c>
      <c r="D228" s="20">
        <v>0</v>
      </c>
      <c r="E228" s="20">
        <v>0</v>
      </c>
      <c r="F228" s="20">
        <v>2</v>
      </c>
      <c r="G228" s="20">
        <f t="shared" ref="G228" si="1215">E228+F228</f>
        <v>2</v>
      </c>
      <c r="H228" s="20">
        <v>0</v>
      </c>
      <c r="I228" s="20">
        <f>11+3</f>
        <v>14</v>
      </c>
      <c r="J228" s="20">
        <v>1</v>
      </c>
      <c r="K228" s="20">
        <v>8</v>
      </c>
      <c r="L228" s="20">
        <f t="shared" si="1183"/>
        <v>9</v>
      </c>
      <c r="M228" s="20">
        <v>0</v>
      </c>
      <c r="N228" s="20">
        <v>0</v>
      </c>
      <c r="O228" s="20">
        <v>0</v>
      </c>
      <c r="P228" s="20">
        <v>0</v>
      </c>
      <c r="Q228" s="20">
        <f t="shared" ref="Q228" si="1216">O228+P228</f>
        <v>0</v>
      </c>
      <c r="R228" s="20">
        <v>10</v>
      </c>
      <c r="S228" s="20">
        <v>18</v>
      </c>
      <c r="T228" s="20">
        <v>3</v>
      </c>
      <c r="U228" s="20">
        <v>6</v>
      </c>
      <c r="V228" s="20">
        <f t="shared" ref="V228" si="1217">T228+U228</f>
        <v>9</v>
      </c>
      <c r="W228" s="20">
        <v>10</v>
      </c>
      <c r="X228" s="20">
        <v>12</v>
      </c>
      <c r="Y228" s="20">
        <v>0</v>
      </c>
      <c r="Z228" s="20">
        <v>9</v>
      </c>
      <c r="AA228" s="20">
        <f t="shared" ref="AA228" si="1218">Y228+Z228</f>
        <v>9</v>
      </c>
      <c r="AB228" s="20">
        <v>8</v>
      </c>
      <c r="AC228" s="20">
        <v>79</v>
      </c>
      <c r="AD228" s="20">
        <v>1</v>
      </c>
      <c r="AE228" s="20">
        <v>9</v>
      </c>
      <c r="AF228" s="20">
        <f t="shared" ref="AF228" si="1219">AD228+AE228</f>
        <v>10</v>
      </c>
      <c r="AG228" s="20">
        <v>2</v>
      </c>
      <c r="AH228" s="20">
        <v>7</v>
      </c>
      <c r="AI228" s="20">
        <v>0</v>
      </c>
      <c r="AJ228" s="20">
        <v>4</v>
      </c>
      <c r="AK228" s="20">
        <f t="shared" ref="AK228" si="1220">AI228+AJ228</f>
        <v>4</v>
      </c>
      <c r="AL228" s="20">
        <v>0</v>
      </c>
      <c r="AM228" s="20">
        <v>0</v>
      </c>
      <c r="AN228" s="20">
        <v>0</v>
      </c>
      <c r="AO228" s="20">
        <v>0</v>
      </c>
      <c r="AP228" s="20">
        <f t="shared" ref="AP228" si="1221">AN228+AO228</f>
        <v>0</v>
      </c>
      <c r="AQ228" s="20">
        <v>0</v>
      </c>
      <c r="AR228" s="20">
        <v>0</v>
      </c>
      <c r="AS228" s="20">
        <v>0</v>
      </c>
      <c r="AT228" s="20">
        <v>0</v>
      </c>
      <c r="AU228" s="20">
        <f t="shared" ref="AU228" si="1222">AS228+AT228</f>
        <v>0</v>
      </c>
      <c r="AV228" s="20">
        <v>0</v>
      </c>
      <c r="AW228" s="20">
        <v>0</v>
      </c>
      <c r="AX228" s="20">
        <v>0</v>
      </c>
      <c r="AY228" s="20">
        <v>0</v>
      </c>
      <c r="AZ228" s="20">
        <f t="shared" ref="AZ228" si="1223">AX228+AY228</f>
        <v>0</v>
      </c>
      <c r="BA228" s="20">
        <v>0</v>
      </c>
      <c r="BB228" s="20">
        <v>0</v>
      </c>
      <c r="BC228" s="20">
        <v>0</v>
      </c>
      <c r="BD228" s="20">
        <v>0</v>
      </c>
      <c r="BE228" s="20">
        <f t="shared" ref="BE228" si="1224">BC228+BD228</f>
        <v>0</v>
      </c>
      <c r="BF228" s="22">
        <f t="shared" si="1168"/>
        <v>30</v>
      </c>
      <c r="BG228" s="22">
        <f t="shared" si="1169"/>
        <v>130</v>
      </c>
      <c r="BH228" s="22">
        <f t="shared" si="1170"/>
        <v>5</v>
      </c>
      <c r="BI228" s="22">
        <f t="shared" si="1171"/>
        <v>38</v>
      </c>
      <c r="BJ228" s="22">
        <f t="shared" si="1172"/>
        <v>43</v>
      </c>
      <c r="BK228" s="23">
        <v>2</v>
      </c>
      <c r="BL228" s="22" t="str">
        <f t="shared" si="1173"/>
        <v>0</v>
      </c>
      <c r="BM228" s="22" t="str">
        <f t="shared" si="1174"/>
        <v>0</v>
      </c>
      <c r="BN228" s="22">
        <f t="shared" si="1175"/>
        <v>0</v>
      </c>
      <c r="BO228" s="22">
        <f t="shared" si="1176"/>
        <v>5</v>
      </c>
      <c r="BP228" s="22">
        <f t="shared" si="1177"/>
        <v>38</v>
      </c>
      <c r="BQ228" s="22">
        <f t="shared" si="1178"/>
        <v>43</v>
      </c>
      <c r="BR228" s="22" t="str">
        <f t="shared" si="1179"/>
        <v>0</v>
      </c>
      <c r="BS228" s="22" t="str">
        <f t="shared" si="1180"/>
        <v>0</v>
      </c>
      <c r="BT228" s="22">
        <f t="shared" si="1181"/>
        <v>0</v>
      </c>
    </row>
    <row r="229" spans="1:72" ht="23.25" customHeight="1" x14ac:dyDescent="0.3">
      <c r="A229" s="18"/>
      <c r="B229" s="34" t="s">
        <v>151</v>
      </c>
      <c r="C229" s="20">
        <v>8</v>
      </c>
      <c r="D229" s="20">
        <v>0</v>
      </c>
      <c r="E229" s="20">
        <v>1</v>
      </c>
      <c r="F229" s="20">
        <v>0</v>
      </c>
      <c r="G229" s="20">
        <f t="shared" si="1158"/>
        <v>1</v>
      </c>
      <c r="H229" s="20">
        <v>0</v>
      </c>
      <c r="I229" s="20">
        <v>5</v>
      </c>
      <c r="J229" s="20">
        <v>3</v>
      </c>
      <c r="K229" s="20">
        <v>0</v>
      </c>
      <c r="L229" s="20">
        <f t="shared" si="1183"/>
        <v>3</v>
      </c>
      <c r="M229" s="20">
        <v>2</v>
      </c>
      <c r="N229" s="20">
        <v>0</v>
      </c>
      <c r="O229" s="20">
        <v>0</v>
      </c>
      <c r="P229" s="20">
        <v>0</v>
      </c>
      <c r="Q229" s="20">
        <f t="shared" si="1159"/>
        <v>0</v>
      </c>
      <c r="R229" s="20">
        <v>15</v>
      </c>
      <c r="S229" s="20">
        <v>36</v>
      </c>
      <c r="T229" s="20">
        <v>8</v>
      </c>
      <c r="U229" s="20">
        <v>18</v>
      </c>
      <c r="V229" s="20">
        <f t="shared" si="1160"/>
        <v>26</v>
      </c>
      <c r="W229" s="20">
        <v>2</v>
      </c>
      <c r="X229" s="20">
        <v>8</v>
      </c>
      <c r="Y229" s="20">
        <v>4</v>
      </c>
      <c r="Z229" s="20">
        <v>3</v>
      </c>
      <c r="AA229" s="20">
        <f t="shared" si="1161"/>
        <v>7</v>
      </c>
      <c r="AB229" s="20">
        <v>2</v>
      </c>
      <c r="AC229" s="20">
        <v>11</v>
      </c>
      <c r="AD229" s="20">
        <v>2</v>
      </c>
      <c r="AE229" s="20">
        <v>0</v>
      </c>
      <c r="AF229" s="20">
        <f t="shared" si="1162"/>
        <v>2</v>
      </c>
      <c r="AG229" s="20">
        <v>1</v>
      </c>
      <c r="AH229" s="20">
        <v>4</v>
      </c>
      <c r="AI229" s="20">
        <v>1</v>
      </c>
      <c r="AJ229" s="20">
        <v>2</v>
      </c>
      <c r="AK229" s="20">
        <f t="shared" si="1163"/>
        <v>3</v>
      </c>
      <c r="AL229" s="20">
        <v>0</v>
      </c>
      <c r="AM229" s="20">
        <v>0</v>
      </c>
      <c r="AN229" s="20">
        <v>0</v>
      </c>
      <c r="AO229" s="20">
        <v>0</v>
      </c>
      <c r="AP229" s="20">
        <f t="shared" si="1164"/>
        <v>0</v>
      </c>
      <c r="AQ229" s="20">
        <v>0</v>
      </c>
      <c r="AR229" s="20">
        <v>0</v>
      </c>
      <c r="AS229" s="20">
        <v>0</v>
      </c>
      <c r="AT229" s="20">
        <v>0</v>
      </c>
      <c r="AU229" s="20">
        <f t="shared" si="1165"/>
        <v>0</v>
      </c>
      <c r="AV229" s="20">
        <v>0</v>
      </c>
      <c r="AW229" s="20">
        <v>1</v>
      </c>
      <c r="AX229" s="20">
        <v>0</v>
      </c>
      <c r="AY229" s="20">
        <v>0</v>
      </c>
      <c r="AZ229" s="20">
        <f t="shared" si="1166"/>
        <v>0</v>
      </c>
      <c r="BA229" s="20">
        <v>0</v>
      </c>
      <c r="BB229" s="20">
        <v>0</v>
      </c>
      <c r="BC229" s="20">
        <v>0</v>
      </c>
      <c r="BD229" s="20">
        <v>0</v>
      </c>
      <c r="BE229" s="20">
        <f t="shared" si="1167"/>
        <v>0</v>
      </c>
      <c r="BF229" s="22">
        <f t="shared" si="1168"/>
        <v>30</v>
      </c>
      <c r="BG229" s="22">
        <f t="shared" si="1169"/>
        <v>65</v>
      </c>
      <c r="BH229" s="22">
        <f t="shared" si="1170"/>
        <v>19</v>
      </c>
      <c r="BI229" s="22">
        <f t="shared" si="1171"/>
        <v>23</v>
      </c>
      <c r="BJ229" s="22">
        <f t="shared" si="1172"/>
        <v>42</v>
      </c>
      <c r="BK229" s="23">
        <v>2</v>
      </c>
      <c r="BL229" s="22" t="str">
        <f t="shared" si="1173"/>
        <v>0</v>
      </c>
      <c r="BM229" s="22" t="str">
        <f t="shared" si="1174"/>
        <v>0</v>
      </c>
      <c r="BN229" s="22">
        <f t="shared" si="1175"/>
        <v>0</v>
      </c>
      <c r="BO229" s="22">
        <f t="shared" si="1176"/>
        <v>19</v>
      </c>
      <c r="BP229" s="22">
        <f t="shared" si="1177"/>
        <v>23</v>
      </c>
      <c r="BQ229" s="22">
        <f t="shared" si="1178"/>
        <v>42</v>
      </c>
      <c r="BR229" s="22" t="str">
        <f t="shared" si="1179"/>
        <v>0</v>
      </c>
      <c r="BS229" s="22" t="str">
        <f t="shared" si="1180"/>
        <v>0</v>
      </c>
      <c r="BT229" s="22">
        <f t="shared" si="1181"/>
        <v>0</v>
      </c>
    </row>
    <row r="230" spans="1:72" s="2" customFormat="1" ht="23.25" customHeight="1" x14ac:dyDescent="0.3">
      <c r="A230" s="4"/>
      <c r="B230" s="21" t="s">
        <v>34</v>
      </c>
      <c r="C230" s="22">
        <f>SUM(C220:C229)</f>
        <v>38</v>
      </c>
      <c r="D230" s="22">
        <f>SUM(D220:D229)</f>
        <v>6</v>
      </c>
      <c r="E230" s="22">
        <f t="shared" ref="E230:BQ230" si="1225">SUM(E220:E229)</f>
        <v>30</v>
      </c>
      <c r="F230" s="22">
        <f t="shared" si="1225"/>
        <v>15</v>
      </c>
      <c r="G230" s="22">
        <f t="shared" si="1225"/>
        <v>45</v>
      </c>
      <c r="H230" s="22">
        <f>SUM(H220:H229)</f>
        <v>0</v>
      </c>
      <c r="I230" s="22">
        <f>SUM(I220:I229)</f>
        <v>90</v>
      </c>
      <c r="J230" s="22">
        <f t="shared" ref="J230:L230" si="1226">SUM(J220:J229)</f>
        <v>29</v>
      </c>
      <c r="K230" s="22">
        <f t="shared" si="1226"/>
        <v>38</v>
      </c>
      <c r="L230" s="22">
        <f t="shared" si="1226"/>
        <v>67</v>
      </c>
      <c r="M230" s="22">
        <f t="shared" si="1225"/>
        <v>30</v>
      </c>
      <c r="N230" s="22">
        <f t="shared" si="1225"/>
        <v>61</v>
      </c>
      <c r="O230" s="22">
        <f t="shared" si="1225"/>
        <v>33</v>
      </c>
      <c r="P230" s="22">
        <f t="shared" si="1225"/>
        <v>7</v>
      </c>
      <c r="Q230" s="22">
        <f t="shared" si="1225"/>
        <v>40</v>
      </c>
      <c r="R230" s="22">
        <f t="shared" si="1225"/>
        <v>164</v>
      </c>
      <c r="S230" s="22">
        <f t="shared" ref="S230" si="1227">SUM(S220:S229)</f>
        <v>212</v>
      </c>
      <c r="T230" s="22">
        <f t="shared" si="1225"/>
        <v>73</v>
      </c>
      <c r="U230" s="22">
        <f t="shared" si="1225"/>
        <v>62</v>
      </c>
      <c r="V230" s="22">
        <f t="shared" si="1225"/>
        <v>135</v>
      </c>
      <c r="W230" s="22">
        <f t="shared" ref="W230:AK230" si="1228">SUM(W220:W229)</f>
        <v>66</v>
      </c>
      <c r="X230" s="22">
        <f t="shared" ref="X230" si="1229">SUM(X220:X229)</f>
        <v>94</v>
      </c>
      <c r="Y230" s="22">
        <f t="shared" si="1228"/>
        <v>24</v>
      </c>
      <c r="Z230" s="22">
        <f t="shared" si="1228"/>
        <v>23</v>
      </c>
      <c r="AA230" s="22">
        <f t="shared" si="1228"/>
        <v>47</v>
      </c>
      <c r="AB230" s="22">
        <f t="shared" si="1228"/>
        <v>79</v>
      </c>
      <c r="AC230" s="22">
        <f t="shared" ref="AC230" si="1230">SUM(AC220:AC229)</f>
        <v>566</v>
      </c>
      <c r="AD230" s="22">
        <f t="shared" si="1228"/>
        <v>59</v>
      </c>
      <c r="AE230" s="22">
        <f t="shared" si="1228"/>
        <v>37</v>
      </c>
      <c r="AF230" s="22">
        <f t="shared" si="1228"/>
        <v>96</v>
      </c>
      <c r="AG230" s="22">
        <f t="shared" si="1228"/>
        <v>23</v>
      </c>
      <c r="AH230" s="22">
        <f t="shared" si="1228"/>
        <v>57</v>
      </c>
      <c r="AI230" s="22">
        <f t="shared" si="1228"/>
        <v>10</v>
      </c>
      <c r="AJ230" s="22">
        <f t="shared" si="1228"/>
        <v>14</v>
      </c>
      <c r="AK230" s="22">
        <f t="shared" si="1228"/>
        <v>24</v>
      </c>
      <c r="AL230" s="22">
        <f t="shared" si="1225"/>
        <v>0</v>
      </c>
      <c r="AM230" s="22">
        <f t="shared" ref="AM230" si="1231">SUM(AM220:AM229)</f>
        <v>0</v>
      </c>
      <c r="AN230" s="22">
        <f t="shared" si="1225"/>
        <v>0</v>
      </c>
      <c r="AO230" s="22">
        <f t="shared" si="1225"/>
        <v>0</v>
      </c>
      <c r="AP230" s="22">
        <f t="shared" si="1225"/>
        <v>0</v>
      </c>
      <c r="AQ230" s="22">
        <f t="shared" si="1225"/>
        <v>0</v>
      </c>
      <c r="AR230" s="22">
        <f t="shared" si="1225"/>
        <v>3</v>
      </c>
      <c r="AS230" s="22">
        <f t="shared" si="1225"/>
        <v>1</v>
      </c>
      <c r="AT230" s="22">
        <f t="shared" si="1225"/>
        <v>1</v>
      </c>
      <c r="AU230" s="22">
        <f t="shared" si="1225"/>
        <v>2</v>
      </c>
      <c r="AV230" s="22">
        <f t="shared" si="1225"/>
        <v>0</v>
      </c>
      <c r="AW230" s="22">
        <f t="shared" si="1225"/>
        <v>3</v>
      </c>
      <c r="AX230" s="22">
        <f t="shared" si="1225"/>
        <v>1</v>
      </c>
      <c r="AY230" s="22">
        <f t="shared" si="1225"/>
        <v>0</v>
      </c>
      <c r="AZ230" s="22">
        <f t="shared" si="1225"/>
        <v>1</v>
      </c>
      <c r="BA230" s="22">
        <f t="shared" ref="BA230:BE230" si="1232">SUM(BA220:BA229)</f>
        <v>0</v>
      </c>
      <c r="BB230" s="22">
        <f t="shared" si="1232"/>
        <v>0</v>
      </c>
      <c r="BC230" s="22">
        <f t="shared" si="1232"/>
        <v>2</v>
      </c>
      <c r="BD230" s="22">
        <f t="shared" si="1232"/>
        <v>0</v>
      </c>
      <c r="BE230" s="22">
        <f t="shared" si="1232"/>
        <v>2</v>
      </c>
      <c r="BF230" s="22">
        <f t="shared" si="1168"/>
        <v>400</v>
      </c>
      <c r="BG230" s="22">
        <f t="shared" si="1169"/>
        <v>1092</v>
      </c>
      <c r="BH230" s="22">
        <f t="shared" si="1170"/>
        <v>262</v>
      </c>
      <c r="BI230" s="22">
        <f t="shared" si="1171"/>
        <v>197</v>
      </c>
      <c r="BJ230" s="22">
        <f t="shared" si="1172"/>
        <v>459</v>
      </c>
      <c r="BK230" s="23"/>
      <c r="BL230" s="22">
        <f t="shared" si="1225"/>
        <v>0</v>
      </c>
      <c r="BM230" s="22">
        <f t="shared" si="1225"/>
        <v>0</v>
      </c>
      <c r="BN230" s="22">
        <f t="shared" si="1225"/>
        <v>0</v>
      </c>
      <c r="BO230" s="22">
        <f t="shared" si="1225"/>
        <v>262</v>
      </c>
      <c r="BP230" s="22">
        <f t="shared" si="1225"/>
        <v>197</v>
      </c>
      <c r="BQ230" s="22">
        <f t="shared" si="1225"/>
        <v>459</v>
      </c>
      <c r="BR230" s="22">
        <f t="shared" ref="BR230:BT230" si="1233">SUM(BR220:BR229)</f>
        <v>0</v>
      </c>
      <c r="BS230" s="22">
        <f t="shared" si="1233"/>
        <v>0</v>
      </c>
      <c r="BT230" s="22">
        <f t="shared" si="1233"/>
        <v>0</v>
      </c>
    </row>
    <row r="231" spans="1:72" s="2" customFormat="1" ht="23.25" customHeight="1" x14ac:dyDescent="0.3">
      <c r="A231" s="4"/>
      <c r="B231" s="21" t="s">
        <v>36</v>
      </c>
      <c r="C231" s="32">
        <f>C230</f>
        <v>38</v>
      </c>
      <c r="D231" s="32">
        <f>D230</f>
        <v>6</v>
      </c>
      <c r="E231" s="32">
        <f t="shared" ref="E231:BQ231" si="1234">E230</f>
        <v>30</v>
      </c>
      <c r="F231" s="32">
        <f t="shared" si="1234"/>
        <v>15</v>
      </c>
      <c r="G231" s="32">
        <f t="shared" si="1234"/>
        <v>45</v>
      </c>
      <c r="H231" s="32">
        <f>H230</f>
        <v>0</v>
      </c>
      <c r="I231" s="32">
        <f>I230</f>
        <v>90</v>
      </c>
      <c r="J231" s="32">
        <f t="shared" ref="J231:L231" si="1235">J230</f>
        <v>29</v>
      </c>
      <c r="K231" s="32">
        <f t="shared" si="1235"/>
        <v>38</v>
      </c>
      <c r="L231" s="32">
        <f t="shared" si="1235"/>
        <v>67</v>
      </c>
      <c r="M231" s="32">
        <f t="shared" si="1234"/>
        <v>30</v>
      </c>
      <c r="N231" s="32">
        <f t="shared" si="1234"/>
        <v>61</v>
      </c>
      <c r="O231" s="32">
        <f t="shared" si="1234"/>
        <v>33</v>
      </c>
      <c r="P231" s="32">
        <f t="shared" si="1234"/>
        <v>7</v>
      </c>
      <c r="Q231" s="32">
        <f t="shared" si="1234"/>
        <v>40</v>
      </c>
      <c r="R231" s="32">
        <f t="shared" si="1234"/>
        <v>164</v>
      </c>
      <c r="S231" s="32">
        <f t="shared" ref="S231:W232" si="1236">S230</f>
        <v>212</v>
      </c>
      <c r="T231" s="32">
        <f t="shared" si="1234"/>
        <v>73</v>
      </c>
      <c r="U231" s="32">
        <f t="shared" si="1234"/>
        <v>62</v>
      </c>
      <c r="V231" s="32">
        <f t="shared" si="1234"/>
        <v>135</v>
      </c>
      <c r="W231" s="32">
        <f t="shared" ref="W231:AK231" si="1237">W230</f>
        <v>66</v>
      </c>
      <c r="X231" s="32">
        <f t="shared" ref="X231:AB232" si="1238">X230</f>
        <v>94</v>
      </c>
      <c r="Y231" s="32">
        <f t="shared" si="1237"/>
        <v>24</v>
      </c>
      <c r="Z231" s="32">
        <f t="shared" si="1237"/>
        <v>23</v>
      </c>
      <c r="AA231" s="32">
        <f t="shared" si="1237"/>
        <v>47</v>
      </c>
      <c r="AB231" s="32">
        <f t="shared" si="1237"/>
        <v>79</v>
      </c>
      <c r="AC231" s="32">
        <f t="shared" ref="AC231:AL232" si="1239">AC230</f>
        <v>566</v>
      </c>
      <c r="AD231" s="32">
        <f t="shared" si="1237"/>
        <v>59</v>
      </c>
      <c r="AE231" s="32">
        <f t="shared" si="1237"/>
        <v>37</v>
      </c>
      <c r="AF231" s="32">
        <f t="shared" si="1237"/>
        <v>96</v>
      </c>
      <c r="AG231" s="32">
        <f t="shared" si="1237"/>
        <v>23</v>
      </c>
      <c r="AH231" s="32">
        <f t="shared" si="1237"/>
        <v>57</v>
      </c>
      <c r="AI231" s="32">
        <f t="shared" si="1237"/>
        <v>10</v>
      </c>
      <c r="AJ231" s="32">
        <f t="shared" si="1237"/>
        <v>14</v>
      </c>
      <c r="AK231" s="32">
        <f t="shared" si="1237"/>
        <v>24</v>
      </c>
      <c r="AL231" s="32">
        <f t="shared" si="1234"/>
        <v>0</v>
      </c>
      <c r="AM231" s="32">
        <f t="shared" ref="AM231:BB232" si="1240">AM230</f>
        <v>0</v>
      </c>
      <c r="AN231" s="32">
        <f t="shared" si="1234"/>
        <v>0</v>
      </c>
      <c r="AO231" s="32">
        <f t="shared" si="1234"/>
        <v>0</v>
      </c>
      <c r="AP231" s="32">
        <f t="shared" si="1234"/>
        <v>0</v>
      </c>
      <c r="AQ231" s="32">
        <f t="shared" si="1234"/>
        <v>0</v>
      </c>
      <c r="AR231" s="32">
        <f t="shared" si="1234"/>
        <v>3</v>
      </c>
      <c r="AS231" s="32">
        <f t="shared" si="1234"/>
        <v>1</v>
      </c>
      <c r="AT231" s="32">
        <f t="shared" si="1234"/>
        <v>1</v>
      </c>
      <c r="AU231" s="32">
        <f t="shared" si="1234"/>
        <v>2</v>
      </c>
      <c r="AV231" s="32">
        <f t="shared" si="1234"/>
        <v>0</v>
      </c>
      <c r="AW231" s="32">
        <f t="shared" si="1234"/>
        <v>3</v>
      </c>
      <c r="AX231" s="32">
        <f t="shared" si="1234"/>
        <v>1</v>
      </c>
      <c r="AY231" s="32">
        <f t="shared" si="1234"/>
        <v>0</v>
      </c>
      <c r="AZ231" s="32">
        <f t="shared" si="1234"/>
        <v>1</v>
      </c>
      <c r="BA231" s="32">
        <f t="shared" ref="BA231:BE231" si="1241">BA230</f>
        <v>0</v>
      </c>
      <c r="BB231" s="32">
        <f t="shared" si="1241"/>
        <v>0</v>
      </c>
      <c r="BC231" s="32">
        <f t="shared" si="1241"/>
        <v>2</v>
      </c>
      <c r="BD231" s="32">
        <f t="shared" si="1241"/>
        <v>0</v>
      </c>
      <c r="BE231" s="32">
        <f t="shared" si="1241"/>
        <v>2</v>
      </c>
      <c r="BF231" s="32">
        <f t="shared" si="1168"/>
        <v>400</v>
      </c>
      <c r="BG231" s="32">
        <f t="shared" si="1169"/>
        <v>1092</v>
      </c>
      <c r="BH231" s="32">
        <f t="shared" si="1170"/>
        <v>262</v>
      </c>
      <c r="BI231" s="32">
        <f t="shared" si="1171"/>
        <v>197</v>
      </c>
      <c r="BJ231" s="32">
        <f t="shared" si="1172"/>
        <v>459</v>
      </c>
      <c r="BK231" s="33"/>
      <c r="BL231" s="32">
        <f t="shared" si="1234"/>
        <v>0</v>
      </c>
      <c r="BM231" s="32">
        <f t="shared" si="1234"/>
        <v>0</v>
      </c>
      <c r="BN231" s="32">
        <f t="shared" si="1234"/>
        <v>0</v>
      </c>
      <c r="BO231" s="32">
        <f t="shared" si="1234"/>
        <v>262</v>
      </c>
      <c r="BP231" s="32">
        <f t="shared" si="1234"/>
        <v>197</v>
      </c>
      <c r="BQ231" s="22">
        <f t="shared" si="1234"/>
        <v>459</v>
      </c>
      <c r="BR231" s="32">
        <f t="shared" ref="BR231:BT231" si="1242">BR230</f>
        <v>0</v>
      </c>
      <c r="BS231" s="32">
        <f t="shared" si="1242"/>
        <v>0</v>
      </c>
      <c r="BT231" s="22">
        <f t="shared" si="1242"/>
        <v>0</v>
      </c>
    </row>
    <row r="232" spans="1:72" s="60" customFormat="1" ht="23.25" customHeight="1" x14ac:dyDescent="0.3">
      <c r="A232" s="61"/>
      <c r="B232" s="62" t="s">
        <v>39</v>
      </c>
      <c r="C232" s="63">
        <f>C231</f>
        <v>38</v>
      </c>
      <c r="D232" s="63">
        <f t="shared" ref="D232:R232" si="1243">D231</f>
        <v>6</v>
      </c>
      <c r="E232" s="63">
        <f t="shared" si="1243"/>
        <v>30</v>
      </c>
      <c r="F232" s="63">
        <f t="shared" si="1243"/>
        <v>15</v>
      </c>
      <c r="G232" s="63">
        <f t="shared" si="1243"/>
        <v>45</v>
      </c>
      <c r="H232" s="63">
        <f>H231</f>
        <v>0</v>
      </c>
      <c r="I232" s="63">
        <f t="shared" ref="I232:L232" si="1244">I231</f>
        <v>90</v>
      </c>
      <c r="J232" s="63">
        <f t="shared" si="1244"/>
        <v>29</v>
      </c>
      <c r="K232" s="63">
        <f t="shared" si="1244"/>
        <v>38</v>
      </c>
      <c r="L232" s="63">
        <f t="shared" si="1244"/>
        <v>67</v>
      </c>
      <c r="M232" s="63">
        <f t="shared" si="1243"/>
        <v>30</v>
      </c>
      <c r="N232" s="63">
        <f t="shared" si="1243"/>
        <v>61</v>
      </c>
      <c r="O232" s="63">
        <f t="shared" si="1243"/>
        <v>33</v>
      </c>
      <c r="P232" s="63">
        <f t="shared" si="1243"/>
        <v>7</v>
      </c>
      <c r="Q232" s="63">
        <f t="shared" si="1243"/>
        <v>40</v>
      </c>
      <c r="R232" s="63">
        <f t="shared" si="1243"/>
        <v>164</v>
      </c>
      <c r="S232" s="63">
        <f t="shared" si="1236"/>
        <v>212</v>
      </c>
      <c r="T232" s="63">
        <f t="shared" si="1236"/>
        <v>73</v>
      </c>
      <c r="U232" s="63">
        <f t="shared" si="1236"/>
        <v>62</v>
      </c>
      <c r="V232" s="63">
        <f t="shared" si="1236"/>
        <v>135</v>
      </c>
      <c r="W232" s="63">
        <f t="shared" si="1236"/>
        <v>66</v>
      </c>
      <c r="X232" s="63">
        <f t="shared" si="1238"/>
        <v>94</v>
      </c>
      <c r="Y232" s="63">
        <f t="shared" si="1238"/>
        <v>24</v>
      </c>
      <c r="Z232" s="63">
        <f t="shared" si="1238"/>
        <v>23</v>
      </c>
      <c r="AA232" s="63">
        <f t="shared" si="1238"/>
        <v>47</v>
      </c>
      <c r="AB232" s="63">
        <f t="shared" si="1238"/>
        <v>79</v>
      </c>
      <c r="AC232" s="63">
        <f t="shared" si="1239"/>
        <v>566</v>
      </c>
      <c r="AD232" s="63">
        <f t="shared" si="1239"/>
        <v>59</v>
      </c>
      <c r="AE232" s="63">
        <f t="shared" si="1239"/>
        <v>37</v>
      </c>
      <c r="AF232" s="63">
        <f t="shared" si="1239"/>
        <v>96</v>
      </c>
      <c r="AG232" s="63">
        <f t="shared" si="1239"/>
        <v>23</v>
      </c>
      <c r="AH232" s="63">
        <f t="shared" si="1239"/>
        <v>57</v>
      </c>
      <c r="AI232" s="63">
        <f t="shared" si="1239"/>
        <v>10</v>
      </c>
      <c r="AJ232" s="63">
        <f t="shared" si="1239"/>
        <v>14</v>
      </c>
      <c r="AK232" s="63">
        <f t="shared" si="1239"/>
        <v>24</v>
      </c>
      <c r="AL232" s="63">
        <f t="shared" si="1239"/>
        <v>0</v>
      </c>
      <c r="AM232" s="63">
        <f t="shared" si="1240"/>
        <v>0</v>
      </c>
      <c r="AN232" s="63">
        <f t="shared" si="1240"/>
        <v>0</v>
      </c>
      <c r="AO232" s="63">
        <f t="shared" si="1240"/>
        <v>0</v>
      </c>
      <c r="AP232" s="63">
        <f t="shared" si="1240"/>
        <v>0</v>
      </c>
      <c r="AQ232" s="63">
        <f t="shared" si="1240"/>
        <v>0</v>
      </c>
      <c r="AR232" s="63">
        <f t="shared" si="1240"/>
        <v>3</v>
      </c>
      <c r="AS232" s="63">
        <f t="shared" si="1240"/>
        <v>1</v>
      </c>
      <c r="AT232" s="63">
        <f t="shared" si="1240"/>
        <v>1</v>
      </c>
      <c r="AU232" s="63">
        <f t="shared" si="1240"/>
        <v>2</v>
      </c>
      <c r="AV232" s="63">
        <f t="shared" si="1240"/>
        <v>0</v>
      </c>
      <c r="AW232" s="63">
        <f t="shared" si="1240"/>
        <v>3</v>
      </c>
      <c r="AX232" s="63">
        <f t="shared" si="1240"/>
        <v>1</v>
      </c>
      <c r="AY232" s="63">
        <f t="shared" si="1240"/>
        <v>0</v>
      </c>
      <c r="AZ232" s="63">
        <f t="shared" si="1240"/>
        <v>1</v>
      </c>
      <c r="BA232" s="63">
        <f t="shared" si="1240"/>
        <v>0</v>
      </c>
      <c r="BB232" s="63">
        <f t="shared" si="1240"/>
        <v>0</v>
      </c>
      <c r="BC232" s="63">
        <f t="shared" ref="BC232:BE232" si="1245">BC231</f>
        <v>2</v>
      </c>
      <c r="BD232" s="63">
        <f t="shared" si="1245"/>
        <v>0</v>
      </c>
      <c r="BE232" s="63">
        <f t="shared" si="1245"/>
        <v>2</v>
      </c>
      <c r="BF232" s="63">
        <f t="shared" si="1168"/>
        <v>400</v>
      </c>
      <c r="BG232" s="63">
        <f t="shared" si="1169"/>
        <v>1092</v>
      </c>
      <c r="BH232" s="63">
        <f t="shared" si="1170"/>
        <v>262</v>
      </c>
      <c r="BI232" s="63">
        <f t="shared" si="1171"/>
        <v>197</v>
      </c>
      <c r="BJ232" s="63">
        <f t="shared" si="1172"/>
        <v>459</v>
      </c>
      <c r="BK232" s="63">
        <f t="shared" ref="BK232:BQ232" si="1246">BK231</f>
        <v>0</v>
      </c>
      <c r="BL232" s="63">
        <f t="shared" si="1246"/>
        <v>0</v>
      </c>
      <c r="BM232" s="63">
        <f t="shared" si="1246"/>
        <v>0</v>
      </c>
      <c r="BN232" s="63">
        <f t="shared" si="1246"/>
        <v>0</v>
      </c>
      <c r="BO232" s="63">
        <f t="shared" si="1246"/>
        <v>262</v>
      </c>
      <c r="BP232" s="63">
        <f t="shared" si="1246"/>
        <v>197</v>
      </c>
      <c r="BQ232" s="112">
        <f t="shared" si="1246"/>
        <v>459</v>
      </c>
      <c r="BR232" s="63">
        <f t="shared" ref="BR232:BT232" si="1247">BR231</f>
        <v>0</v>
      </c>
      <c r="BS232" s="63">
        <f t="shared" si="1247"/>
        <v>0</v>
      </c>
      <c r="BT232" s="112">
        <f t="shared" si="1247"/>
        <v>0</v>
      </c>
    </row>
    <row r="233" spans="1:72" ht="23.25" customHeight="1" x14ac:dyDescent="0.3">
      <c r="A233" s="4" t="s">
        <v>152</v>
      </c>
      <c r="B233" s="19"/>
      <c r="C233" s="124"/>
      <c r="D233" s="28"/>
      <c r="E233" s="28"/>
      <c r="F233" s="28"/>
      <c r="G233" s="28"/>
      <c r="H233" s="28"/>
      <c r="I233" s="28"/>
      <c r="J233" s="28"/>
      <c r="K233" s="28"/>
      <c r="L233" s="28"/>
      <c r="M233" s="28"/>
      <c r="N233" s="28"/>
      <c r="O233" s="28"/>
      <c r="P233" s="28"/>
      <c r="Q233" s="28"/>
      <c r="R233" s="28"/>
      <c r="S233" s="28"/>
      <c r="T233" s="28"/>
      <c r="U233" s="28"/>
      <c r="V233" s="28"/>
      <c r="W233" s="28"/>
      <c r="X233" s="28"/>
      <c r="Y233" s="28"/>
      <c r="Z233" s="28"/>
      <c r="AA233" s="28"/>
      <c r="AB233" s="28"/>
      <c r="AC233" s="28"/>
      <c r="AD233" s="28"/>
      <c r="AE233" s="28"/>
      <c r="AF233" s="28"/>
      <c r="AG233" s="28"/>
      <c r="AH233" s="28"/>
      <c r="AI233" s="28"/>
      <c r="AJ233" s="28"/>
      <c r="AK233" s="28"/>
      <c r="AL233" s="28"/>
      <c r="AM233" s="28"/>
      <c r="AN233" s="28"/>
      <c r="AO233" s="28"/>
      <c r="AP233" s="28"/>
      <c r="AQ233" s="28"/>
      <c r="AR233" s="28"/>
      <c r="AS233" s="28"/>
      <c r="AT233" s="28"/>
      <c r="AU233" s="28"/>
      <c r="AV233" s="28"/>
      <c r="AW233" s="28"/>
      <c r="AX233" s="28"/>
      <c r="AY233" s="28"/>
      <c r="AZ233" s="28"/>
      <c r="BA233" s="28"/>
      <c r="BB233" s="28"/>
      <c r="BC233" s="28"/>
      <c r="BD233" s="28"/>
      <c r="BE233" s="28"/>
      <c r="BF233" s="28"/>
      <c r="BG233" s="28"/>
      <c r="BH233" s="28"/>
      <c r="BI233" s="28"/>
      <c r="BJ233" s="28"/>
      <c r="BK233" s="53"/>
      <c r="BL233" s="28"/>
      <c r="BM233" s="28"/>
      <c r="BN233" s="28"/>
      <c r="BO233" s="28"/>
      <c r="BP233" s="28"/>
      <c r="BQ233" s="45"/>
      <c r="BR233" s="28"/>
      <c r="BS233" s="28"/>
      <c r="BT233" s="45"/>
    </row>
    <row r="234" spans="1:72" ht="23.25" customHeight="1" x14ac:dyDescent="0.3">
      <c r="A234" s="4"/>
      <c r="B234" s="10" t="s">
        <v>27</v>
      </c>
      <c r="C234" s="124"/>
      <c r="D234" s="28"/>
      <c r="E234" s="28"/>
      <c r="F234" s="28"/>
      <c r="G234" s="28"/>
      <c r="H234" s="28"/>
      <c r="I234" s="28"/>
      <c r="J234" s="28"/>
      <c r="K234" s="28"/>
      <c r="L234" s="28"/>
      <c r="M234" s="28"/>
      <c r="N234" s="28"/>
      <c r="O234" s="28"/>
      <c r="P234" s="28"/>
      <c r="Q234" s="28"/>
      <c r="R234" s="28"/>
      <c r="S234" s="28"/>
      <c r="T234" s="28"/>
      <c r="U234" s="28"/>
      <c r="V234" s="28"/>
      <c r="W234" s="28"/>
      <c r="X234" s="28"/>
      <c r="Y234" s="28"/>
      <c r="Z234" s="28"/>
      <c r="AA234" s="28"/>
      <c r="AB234" s="28"/>
      <c r="AC234" s="28"/>
      <c r="AD234" s="28"/>
      <c r="AE234" s="28"/>
      <c r="AF234" s="28"/>
      <c r="AG234" s="28"/>
      <c r="AH234" s="28"/>
      <c r="AI234" s="28"/>
      <c r="AJ234" s="28"/>
      <c r="AK234" s="28"/>
      <c r="AL234" s="28"/>
      <c r="AM234" s="28"/>
      <c r="AN234" s="28"/>
      <c r="AO234" s="28"/>
      <c r="AP234" s="28"/>
      <c r="AQ234" s="28"/>
      <c r="AR234" s="28"/>
      <c r="AS234" s="28"/>
      <c r="AT234" s="28"/>
      <c r="AU234" s="28"/>
      <c r="AV234" s="28"/>
      <c r="AW234" s="28"/>
      <c r="AX234" s="28"/>
      <c r="AY234" s="28"/>
      <c r="AZ234" s="28"/>
      <c r="BA234" s="28"/>
      <c r="BB234" s="28"/>
      <c r="BC234" s="28"/>
      <c r="BD234" s="28"/>
      <c r="BE234" s="28"/>
      <c r="BF234" s="28"/>
      <c r="BG234" s="28"/>
      <c r="BH234" s="28"/>
      <c r="BI234" s="28"/>
      <c r="BJ234" s="28"/>
      <c r="BK234" s="53"/>
      <c r="BL234" s="28"/>
      <c r="BM234" s="28"/>
      <c r="BN234" s="28"/>
      <c r="BO234" s="28"/>
      <c r="BP234" s="28"/>
      <c r="BQ234" s="45"/>
      <c r="BR234" s="28"/>
      <c r="BS234" s="28"/>
      <c r="BT234" s="45"/>
    </row>
    <row r="235" spans="1:72" ht="23.25" customHeight="1" x14ac:dyDescent="0.3">
      <c r="A235" s="4"/>
      <c r="B235" s="5" t="s">
        <v>153</v>
      </c>
      <c r="C235" s="125"/>
      <c r="D235" s="85"/>
      <c r="E235" s="85"/>
      <c r="F235" s="85"/>
      <c r="G235" s="28"/>
      <c r="H235" s="28"/>
      <c r="I235" s="28"/>
      <c r="J235" s="28"/>
      <c r="K235" s="28"/>
      <c r="L235" s="28"/>
      <c r="M235" s="28"/>
      <c r="N235" s="28"/>
      <c r="O235" s="28"/>
      <c r="P235" s="28"/>
      <c r="Q235" s="28"/>
      <c r="R235" s="85"/>
      <c r="S235" s="85"/>
      <c r="T235" s="86"/>
      <c r="U235" s="86"/>
      <c r="V235" s="28"/>
      <c r="W235" s="28"/>
      <c r="X235" s="28"/>
      <c r="Y235" s="28"/>
      <c r="Z235" s="28"/>
      <c r="AA235" s="28"/>
      <c r="AB235" s="28"/>
      <c r="AC235" s="28"/>
      <c r="AD235" s="28"/>
      <c r="AE235" s="28"/>
      <c r="AF235" s="28"/>
      <c r="AG235" s="28"/>
      <c r="AH235" s="28"/>
      <c r="AI235" s="28"/>
      <c r="AJ235" s="28"/>
      <c r="AK235" s="28"/>
      <c r="AL235" s="85"/>
      <c r="AM235" s="85"/>
      <c r="AN235" s="85"/>
      <c r="AO235" s="85"/>
      <c r="AP235" s="28"/>
      <c r="AQ235" s="28"/>
      <c r="AR235" s="28"/>
      <c r="AS235" s="28"/>
      <c r="AT235" s="28"/>
      <c r="AU235" s="28"/>
      <c r="AV235" s="28"/>
      <c r="AW235" s="28"/>
      <c r="AX235" s="28"/>
      <c r="AY235" s="28"/>
      <c r="AZ235" s="28"/>
      <c r="BA235" s="28"/>
      <c r="BB235" s="28"/>
      <c r="BC235" s="28"/>
      <c r="BD235" s="28"/>
      <c r="BE235" s="28"/>
      <c r="BF235" s="28"/>
      <c r="BG235" s="28"/>
      <c r="BH235" s="28"/>
      <c r="BI235" s="28"/>
      <c r="BJ235" s="28"/>
      <c r="BK235" s="97"/>
      <c r="BL235" s="28"/>
      <c r="BM235" s="28"/>
      <c r="BN235" s="28"/>
      <c r="BO235" s="28"/>
      <c r="BP235" s="28"/>
      <c r="BQ235" s="45"/>
      <c r="BR235" s="28"/>
      <c r="BS235" s="28"/>
      <c r="BT235" s="45"/>
    </row>
    <row r="236" spans="1:72" s="2" customFormat="1" ht="23.25" customHeight="1" x14ac:dyDescent="0.3">
      <c r="A236" s="4"/>
      <c r="B236" s="34" t="s">
        <v>154</v>
      </c>
      <c r="C236" s="20">
        <v>25</v>
      </c>
      <c r="D236" s="20">
        <v>40</v>
      </c>
      <c r="E236" s="20">
        <v>6</v>
      </c>
      <c r="F236" s="20">
        <v>15</v>
      </c>
      <c r="G236" s="20">
        <f t="shared" ref="G236:G237" si="1248">E236+F236</f>
        <v>21</v>
      </c>
      <c r="H236" s="20">
        <v>0</v>
      </c>
      <c r="I236" s="20">
        <v>9</v>
      </c>
      <c r="J236" s="20">
        <v>2</v>
      </c>
      <c r="K236" s="20">
        <v>5</v>
      </c>
      <c r="L236" s="20">
        <f>SUM(J236:K236)</f>
        <v>7</v>
      </c>
      <c r="M236" s="20">
        <v>10</v>
      </c>
      <c r="N236" s="20">
        <v>62</v>
      </c>
      <c r="O236" s="20">
        <v>9</v>
      </c>
      <c r="P236" s="20">
        <v>9</v>
      </c>
      <c r="Q236" s="20">
        <f t="shared" ref="Q236:Q237" si="1249">O236+P236</f>
        <v>18</v>
      </c>
      <c r="R236" s="20">
        <v>20</v>
      </c>
      <c r="S236" s="20">
        <v>197</v>
      </c>
      <c r="T236" s="20">
        <v>11</v>
      </c>
      <c r="U236" s="20">
        <v>17</v>
      </c>
      <c r="V236" s="20">
        <f t="shared" ref="V236:V237" si="1250">T236+U236</f>
        <v>28</v>
      </c>
      <c r="W236" s="20">
        <v>20</v>
      </c>
      <c r="X236" s="20">
        <v>75</v>
      </c>
      <c r="Y236" s="20">
        <v>12</v>
      </c>
      <c r="Z236" s="20">
        <v>10</v>
      </c>
      <c r="AA236" s="20">
        <f t="shared" ref="AA236:AA237" si="1251">Y236+Z236</f>
        <v>22</v>
      </c>
      <c r="AB236" s="20">
        <v>5</v>
      </c>
      <c r="AC236" s="20">
        <v>452</v>
      </c>
      <c r="AD236" s="20">
        <v>0</v>
      </c>
      <c r="AE236" s="20">
        <v>6</v>
      </c>
      <c r="AF236" s="20">
        <f t="shared" ref="AF236:AF237" si="1252">AD236+AE236</f>
        <v>6</v>
      </c>
      <c r="AG236" s="20">
        <v>0</v>
      </c>
      <c r="AH236" s="20">
        <v>0</v>
      </c>
      <c r="AI236" s="20">
        <v>0</v>
      </c>
      <c r="AJ236" s="20">
        <v>0</v>
      </c>
      <c r="AK236" s="20">
        <f t="shared" ref="AK236:AK237" si="1253">AI236+AJ236</f>
        <v>0</v>
      </c>
      <c r="AL236" s="20">
        <v>0</v>
      </c>
      <c r="AM236" s="20">
        <v>0</v>
      </c>
      <c r="AN236" s="20">
        <v>0</v>
      </c>
      <c r="AO236" s="20">
        <v>0</v>
      </c>
      <c r="AP236" s="20">
        <f t="shared" ref="AP236:AP237" si="1254">AN236+AO236</f>
        <v>0</v>
      </c>
      <c r="AQ236" s="20">
        <v>0</v>
      </c>
      <c r="AR236" s="20">
        <v>1</v>
      </c>
      <c r="AS236" s="20">
        <v>1</v>
      </c>
      <c r="AT236" s="20">
        <v>0</v>
      </c>
      <c r="AU236" s="20">
        <f t="shared" ref="AU236:AU237" si="1255">AS236+AT236</f>
        <v>1</v>
      </c>
      <c r="AV236" s="20">
        <v>0</v>
      </c>
      <c r="AW236" s="20">
        <v>0</v>
      </c>
      <c r="AX236" s="20">
        <v>0</v>
      </c>
      <c r="AY236" s="20">
        <v>0</v>
      </c>
      <c r="AZ236" s="20">
        <f t="shared" ref="AZ236:AZ237" si="1256">AX236+AY236</f>
        <v>0</v>
      </c>
      <c r="BA236" s="20">
        <v>0</v>
      </c>
      <c r="BB236" s="20">
        <v>0</v>
      </c>
      <c r="BC236" s="20">
        <v>0</v>
      </c>
      <c r="BD236" s="20">
        <v>0</v>
      </c>
      <c r="BE236" s="20">
        <f t="shared" ref="BE236:BE237" si="1257">BC236+BD236</f>
        <v>0</v>
      </c>
      <c r="BF236" s="22">
        <f t="shared" ref="BF236:BF240" si="1258">C236+M236+R236+W236+AB236+AG236+AL236+AQ236+AV236+BA236+H236</f>
        <v>80</v>
      </c>
      <c r="BG236" s="22">
        <f t="shared" ref="BG236:BG240" si="1259">D236+N236+S236+X236+AC236+AH236+AM236+AR236+AW236+BB236+I236</f>
        <v>836</v>
      </c>
      <c r="BH236" s="22">
        <f t="shared" ref="BH236:BH240" si="1260">E236+O236+T236+Y236+AD236+AI236+AN236+AS236+AX236+BC236+J236</f>
        <v>41</v>
      </c>
      <c r="BI236" s="22">
        <f t="shared" ref="BI236:BI240" si="1261">F236+P236+U236+Z236+AE236+AJ236+AO236+AT236+AY236+BD236+K236</f>
        <v>62</v>
      </c>
      <c r="BJ236" s="22">
        <f t="shared" ref="BJ236:BJ240" si="1262">G236+Q236+V236+AA236+AF236+AK236+AP236+AU236+AZ236+BE236+L236</f>
        <v>103</v>
      </c>
      <c r="BK236" s="23">
        <v>2</v>
      </c>
      <c r="BL236" s="22" t="str">
        <f t="shared" ref="BL236:BL237" si="1263">IF(BK236=1,BH236,"0")</f>
        <v>0</v>
      </c>
      <c r="BM236" s="22" t="str">
        <f t="shared" ref="BM236:BM237" si="1264">IF(BK236=1,BI236,"0")</f>
        <v>0</v>
      </c>
      <c r="BN236" s="22">
        <f t="shared" ref="BN236:BN237" si="1265">BL236+BM236</f>
        <v>0</v>
      </c>
      <c r="BO236" s="22">
        <f t="shared" ref="BO236:BO237" si="1266">IF(BK236=2,BH236,"0")</f>
        <v>41</v>
      </c>
      <c r="BP236" s="22">
        <f t="shared" ref="BP236:BP237" si="1267">IF(BK236=2,BI236,"0")</f>
        <v>62</v>
      </c>
      <c r="BQ236" s="22">
        <f t="shared" ref="BQ236:BQ237" si="1268">BO236+BP236</f>
        <v>103</v>
      </c>
      <c r="BR236" s="22" t="str">
        <f t="shared" ref="BR236:BR237" si="1269">IF(BN236=2,BK236,"0")</f>
        <v>0</v>
      </c>
      <c r="BS236" s="22" t="str">
        <f t="shared" ref="BS236:BS237" si="1270">IF(BN236=2,BL236,"0")</f>
        <v>0</v>
      </c>
      <c r="BT236" s="22">
        <f t="shared" ref="BT236:BT237" si="1271">BR236+BS236</f>
        <v>0</v>
      </c>
    </row>
    <row r="237" spans="1:72" ht="23.25" customHeight="1" x14ac:dyDescent="0.3">
      <c r="A237" s="18"/>
      <c r="B237" s="34" t="s">
        <v>155</v>
      </c>
      <c r="C237" s="20">
        <v>20</v>
      </c>
      <c r="D237" s="20">
        <v>14</v>
      </c>
      <c r="E237" s="20">
        <v>1</v>
      </c>
      <c r="F237" s="20">
        <v>11</v>
      </c>
      <c r="G237" s="20">
        <f t="shared" si="1248"/>
        <v>12</v>
      </c>
      <c r="H237" s="20">
        <v>0</v>
      </c>
      <c r="I237" s="20">
        <v>6</v>
      </c>
      <c r="J237" s="20">
        <v>1</v>
      </c>
      <c r="K237" s="20">
        <v>3</v>
      </c>
      <c r="L237" s="20">
        <f>SUM(J237:K237)</f>
        <v>4</v>
      </c>
      <c r="M237" s="20">
        <v>10</v>
      </c>
      <c r="N237" s="20">
        <v>24</v>
      </c>
      <c r="O237" s="20">
        <v>5</v>
      </c>
      <c r="P237" s="20">
        <v>14</v>
      </c>
      <c r="Q237" s="20">
        <f t="shared" si="1249"/>
        <v>19</v>
      </c>
      <c r="R237" s="20">
        <v>20</v>
      </c>
      <c r="S237" s="20">
        <v>104</v>
      </c>
      <c r="T237" s="20">
        <v>8</v>
      </c>
      <c r="U237" s="20">
        <v>18</v>
      </c>
      <c r="V237" s="20">
        <f t="shared" si="1250"/>
        <v>26</v>
      </c>
      <c r="W237" s="20">
        <v>20</v>
      </c>
      <c r="X237" s="20">
        <v>35</v>
      </c>
      <c r="Y237" s="20">
        <v>12</v>
      </c>
      <c r="Z237" s="20">
        <v>12</v>
      </c>
      <c r="AA237" s="20">
        <f t="shared" si="1251"/>
        <v>24</v>
      </c>
      <c r="AB237" s="20">
        <v>5</v>
      </c>
      <c r="AC237" s="20">
        <v>261</v>
      </c>
      <c r="AD237" s="20">
        <v>0</v>
      </c>
      <c r="AE237" s="20">
        <v>6</v>
      </c>
      <c r="AF237" s="20">
        <f t="shared" si="1252"/>
        <v>6</v>
      </c>
      <c r="AG237" s="20">
        <v>0</v>
      </c>
      <c r="AH237" s="20">
        <v>0</v>
      </c>
      <c r="AI237" s="20">
        <v>0</v>
      </c>
      <c r="AJ237" s="20">
        <v>0</v>
      </c>
      <c r="AK237" s="20">
        <f t="shared" si="1253"/>
        <v>0</v>
      </c>
      <c r="AL237" s="20">
        <v>0</v>
      </c>
      <c r="AM237" s="20">
        <v>0</v>
      </c>
      <c r="AN237" s="20">
        <v>0</v>
      </c>
      <c r="AO237" s="20">
        <v>0</v>
      </c>
      <c r="AP237" s="20">
        <f t="shared" si="1254"/>
        <v>0</v>
      </c>
      <c r="AQ237" s="20">
        <v>0</v>
      </c>
      <c r="AR237" s="20">
        <v>1</v>
      </c>
      <c r="AS237" s="20">
        <v>1</v>
      </c>
      <c r="AT237" s="20">
        <v>0</v>
      </c>
      <c r="AU237" s="20">
        <f t="shared" si="1255"/>
        <v>1</v>
      </c>
      <c r="AV237" s="20">
        <v>0</v>
      </c>
      <c r="AW237" s="20">
        <v>0</v>
      </c>
      <c r="AX237" s="20">
        <v>0</v>
      </c>
      <c r="AY237" s="20">
        <v>0</v>
      </c>
      <c r="AZ237" s="20">
        <f t="shared" si="1256"/>
        <v>0</v>
      </c>
      <c r="BA237" s="20">
        <v>0</v>
      </c>
      <c r="BB237" s="20">
        <v>0</v>
      </c>
      <c r="BC237" s="20">
        <v>0</v>
      </c>
      <c r="BD237" s="20">
        <v>0</v>
      </c>
      <c r="BE237" s="20">
        <f t="shared" si="1257"/>
        <v>0</v>
      </c>
      <c r="BF237" s="22">
        <f t="shared" si="1258"/>
        <v>75</v>
      </c>
      <c r="BG237" s="22">
        <f t="shared" si="1259"/>
        <v>445</v>
      </c>
      <c r="BH237" s="22">
        <f t="shared" si="1260"/>
        <v>28</v>
      </c>
      <c r="BI237" s="22">
        <f t="shared" si="1261"/>
        <v>64</v>
      </c>
      <c r="BJ237" s="22">
        <f t="shared" si="1262"/>
        <v>92</v>
      </c>
      <c r="BK237" s="23">
        <v>2</v>
      </c>
      <c r="BL237" s="22" t="str">
        <f t="shared" si="1263"/>
        <v>0</v>
      </c>
      <c r="BM237" s="22" t="str">
        <f t="shared" si="1264"/>
        <v>0</v>
      </c>
      <c r="BN237" s="22">
        <f t="shared" si="1265"/>
        <v>0</v>
      </c>
      <c r="BO237" s="22">
        <f t="shared" si="1266"/>
        <v>28</v>
      </c>
      <c r="BP237" s="22">
        <f t="shared" si="1267"/>
        <v>64</v>
      </c>
      <c r="BQ237" s="22">
        <f t="shared" si="1268"/>
        <v>92</v>
      </c>
      <c r="BR237" s="22" t="str">
        <f t="shared" si="1269"/>
        <v>0</v>
      </c>
      <c r="BS237" s="22" t="str">
        <f t="shared" si="1270"/>
        <v>0</v>
      </c>
      <c r="BT237" s="22">
        <f t="shared" si="1271"/>
        <v>0</v>
      </c>
    </row>
    <row r="238" spans="1:72" s="2" customFormat="1" ht="23.25" customHeight="1" x14ac:dyDescent="0.3">
      <c r="A238" s="4"/>
      <c r="B238" s="21" t="s">
        <v>34</v>
      </c>
      <c r="C238" s="32">
        <f>SUM(C236:C237)</f>
        <v>45</v>
      </c>
      <c r="D238" s="32">
        <f>SUM(D236:D237)</f>
        <v>54</v>
      </c>
      <c r="E238" s="32">
        <f t="shared" ref="E238:BQ238" si="1272">SUM(E236:E237)</f>
        <v>7</v>
      </c>
      <c r="F238" s="32">
        <f t="shared" si="1272"/>
        <v>26</v>
      </c>
      <c r="G238" s="32">
        <f t="shared" si="1272"/>
        <v>33</v>
      </c>
      <c r="H238" s="32">
        <f>SUM(H236:H237)</f>
        <v>0</v>
      </c>
      <c r="I238" s="32">
        <f>SUM(I236:I237)</f>
        <v>15</v>
      </c>
      <c r="J238" s="32">
        <f t="shared" ref="J238:L238" si="1273">SUM(J236:J237)</f>
        <v>3</v>
      </c>
      <c r="K238" s="32">
        <f t="shared" si="1273"/>
        <v>8</v>
      </c>
      <c r="L238" s="32">
        <f t="shared" si="1273"/>
        <v>11</v>
      </c>
      <c r="M238" s="32">
        <f t="shared" si="1272"/>
        <v>20</v>
      </c>
      <c r="N238" s="32">
        <f t="shared" si="1272"/>
        <v>86</v>
      </c>
      <c r="O238" s="32">
        <f t="shared" si="1272"/>
        <v>14</v>
      </c>
      <c r="P238" s="32">
        <f t="shared" si="1272"/>
        <v>23</v>
      </c>
      <c r="Q238" s="32">
        <f t="shared" si="1272"/>
        <v>37</v>
      </c>
      <c r="R238" s="32">
        <f t="shared" si="1272"/>
        <v>40</v>
      </c>
      <c r="S238" s="32">
        <f t="shared" ref="S238" si="1274">SUM(S236:S237)</f>
        <v>301</v>
      </c>
      <c r="T238" s="32">
        <f t="shared" si="1272"/>
        <v>19</v>
      </c>
      <c r="U238" s="32">
        <f t="shared" si="1272"/>
        <v>35</v>
      </c>
      <c r="V238" s="32">
        <f t="shared" si="1272"/>
        <v>54</v>
      </c>
      <c r="W238" s="32">
        <f t="shared" ref="W238:AK238" si="1275">SUM(W236:W237)</f>
        <v>40</v>
      </c>
      <c r="X238" s="32">
        <f t="shared" ref="X238" si="1276">SUM(X236:X237)</f>
        <v>110</v>
      </c>
      <c r="Y238" s="32">
        <f t="shared" si="1275"/>
        <v>24</v>
      </c>
      <c r="Z238" s="32">
        <f t="shared" si="1275"/>
        <v>22</v>
      </c>
      <c r="AA238" s="32">
        <f t="shared" si="1275"/>
        <v>46</v>
      </c>
      <c r="AB238" s="32">
        <f t="shared" si="1275"/>
        <v>10</v>
      </c>
      <c r="AC238" s="32">
        <f t="shared" ref="AC238" si="1277">SUM(AC236:AC237)</f>
        <v>713</v>
      </c>
      <c r="AD238" s="32">
        <f t="shared" si="1275"/>
        <v>0</v>
      </c>
      <c r="AE238" s="32">
        <f t="shared" si="1275"/>
        <v>12</v>
      </c>
      <c r="AF238" s="32">
        <f t="shared" si="1275"/>
        <v>12</v>
      </c>
      <c r="AG238" s="32">
        <f t="shared" si="1275"/>
        <v>0</v>
      </c>
      <c r="AH238" s="32">
        <f t="shared" si="1275"/>
        <v>0</v>
      </c>
      <c r="AI238" s="32">
        <f t="shared" si="1275"/>
        <v>0</v>
      </c>
      <c r="AJ238" s="32">
        <f t="shared" si="1275"/>
        <v>0</v>
      </c>
      <c r="AK238" s="32">
        <f t="shared" si="1275"/>
        <v>0</v>
      </c>
      <c r="AL238" s="32">
        <f t="shared" si="1272"/>
        <v>0</v>
      </c>
      <c r="AM238" s="32">
        <f t="shared" ref="AM238" si="1278">SUM(AM236:AM237)</f>
        <v>0</v>
      </c>
      <c r="AN238" s="32">
        <f t="shared" si="1272"/>
        <v>0</v>
      </c>
      <c r="AO238" s="32">
        <f t="shared" si="1272"/>
        <v>0</v>
      </c>
      <c r="AP238" s="32">
        <f t="shared" si="1272"/>
        <v>0</v>
      </c>
      <c r="AQ238" s="32">
        <f>SUM(AQ236:AQ237)</f>
        <v>0</v>
      </c>
      <c r="AR238" s="32">
        <f>SUM(AR236:AR237)</f>
        <v>2</v>
      </c>
      <c r="AS238" s="32">
        <f t="shared" ref="AS238:AU238" si="1279">SUM(AS236:AS237)</f>
        <v>2</v>
      </c>
      <c r="AT238" s="32">
        <f t="shared" si="1279"/>
        <v>0</v>
      </c>
      <c r="AU238" s="32">
        <f t="shared" si="1279"/>
        <v>2</v>
      </c>
      <c r="AV238" s="32">
        <f t="shared" si="1272"/>
        <v>0</v>
      </c>
      <c r="AW238" s="32">
        <f t="shared" si="1272"/>
        <v>0</v>
      </c>
      <c r="AX238" s="32">
        <f t="shared" si="1272"/>
        <v>0</v>
      </c>
      <c r="AY238" s="32">
        <f t="shared" si="1272"/>
        <v>0</v>
      </c>
      <c r="AZ238" s="32">
        <f t="shared" si="1272"/>
        <v>0</v>
      </c>
      <c r="BA238" s="32">
        <f t="shared" ref="BA238:BE238" si="1280">SUM(BA236:BA237)</f>
        <v>0</v>
      </c>
      <c r="BB238" s="32">
        <f t="shared" si="1280"/>
        <v>0</v>
      </c>
      <c r="BC238" s="32">
        <f t="shared" si="1280"/>
        <v>0</v>
      </c>
      <c r="BD238" s="32">
        <f t="shared" si="1280"/>
        <v>0</v>
      </c>
      <c r="BE238" s="32">
        <f t="shared" si="1280"/>
        <v>0</v>
      </c>
      <c r="BF238" s="32">
        <f t="shared" si="1258"/>
        <v>155</v>
      </c>
      <c r="BG238" s="32">
        <f t="shared" si="1259"/>
        <v>1281</v>
      </c>
      <c r="BH238" s="32">
        <f t="shared" si="1260"/>
        <v>69</v>
      </c>
      <c r="BI238" s="32">
        <f t="shared" si="1261"/>
        <v>126</v>
      </c>
      <c r="BJ238" s="32">
        <f t="shared" si="1262"/>
        <v>195</v>
      </c>
      <c r="BK238" s="33"/>
      <c r="BL238" s="32">
        <f t="shared" si="1272"/>
        <v>0</v>
      </c>
      <c r="BM238" s="32">
        <f t="shared" si="1272"/>
        <v>0</v>
      </c>
      <c r="BN238" s="32">
        <f t="shared" si="1272"/>
        <v>0</v>
      </c>
      <c r="BO238" s="32">
        <f>SUM(BO236:BO237)</f>
        <v>69</v>
      </c>
      <c r="BP238" s="32">
        <f t="shared" si="1272"/>
        <v>126</v>
      </c>
      <c r="BQ238" s="22">
        <f t="shared" si="1272"/>
        <v>195</v>
      </c>
      <c r="BR238" s="32">
        <f t="shared" ref="BR238:BT238" si="1281">SUM(BR236:BR237)</f>
        <v>0</v>
      </c>
      <c r="BS238" s="32">
        <f t="shared" si="1281"/>
        <v>0</v>
      </c>
      <c r="BT238" s="22">
        <f t="shared" si="1281"/>
        <v>0</v>
      </c>
    </row>
    <row r="239" spans="1:72" s="2" customFormat="1" ht="23.25" customHeight="1" x14ac:dyDescent="0.3">
      <c r="A239" s="4"/>
      <c r="B239" s="21" t="s">
        <v>36</v>
      </c>
      <c r="C239" s="32">
        <f>C238</f>
        <v>45</v>
      </c>
      <c r="D239" s="32">
        <f>D238</f>
        <v>54</v>
      </c>
      <c r="E239" s="32">
        <f t="shared" ref="E239:BQ240" si="1282">E238</f>
        <v>7</v>
      </c>
      <c r="F239" s="32">
        <f t="shared" si="1282"/>
        <v>26</v>
      </c>
      <c r="G239" s="32">
        <f t="shared" si="1282"/>
        <v>33</v>
      </c>
      <c r="H239" s="32">
        <f>H238</f>
        <v>0</v>
      </c>
      <c r="I239" s="32">
        <f>I238</f>
        <v>15</v>
      </c>
      <c r="J239" s="32">
        <f t="shared" ref="J239:L239" si="1283">J238</f>
        <v>3</v>
      </c>
      <c r="K239" s="32">
        <f t="shared" si="1283"/>
        <v>8</v>
      </c>
      <c r="L239" s="32">
        <f t="shared" si="1283"/>
        <v>11</v>
      </c>
      <c r="M239" s="32">
        <f t="shared" si="1282"/>
        <v>20</v>
      </c>
      <c r="N239" s="32">
        <f t="shared" si="1282"/>
        <v>86</v>
      </c>
      <c r="O239" s="32">
        <f t="shared" si="1282"/>
        <v>14</v>
      </c>
      <c r="P239" s="32">
        <f t="shared" si="1282"/>
        <v>23</v>
      </c>
      <c r="Q239" s="32">
        <f t="shared" si="1282"/>
        <v>37</v>
      </c>
      <c r="R239" s="32">
        <f t="shared" si="1282"/>
        <v>40</v>
      </c>
      <c r="S239" s="32">
        <f t="shared" ref="S239" si="1284">S238</f>
        <v>301</v>
      </c>
      <c r="T239" s="32">
        <f t="shared" si="1282"/>
        <v>19</v>
      </c>
      <c r="U239" s="32">
        <f t="shared" si="1282"/>
        <v>35</v>
      </c>
      <c r="V239" s="32">
        <f t="shared" si="1282"/>
        <v>54</v>
      </c>
      <c r="W239" s="32">
        <f t="shared" ref="W239:AK240" si="1285">W238</f>
        <v>40</v>
      </c>
      <c r="X239" s="32">
        <f t="shared" ref="X239" si="1286">X238</f>
        <v>110</v>
      </c>
      <c r="Y239" s="32">
        <f t="shared" si="1285"/>
        <v>24</v>
      </c>
      <c r="Z239" s="32">
        <f t="shared" si="1285"/>
        <v>22</v>
      </c>
      <c r="AA239" s="32">
        <f t="shared" si="1285"/>
        <v>46</v>
      </c>
      <c r="AB239" s="32">
        <f t="shared" si="1285"/>
        <v>10</v>
      </c>
      <c r="AC239" s="32">
        <f t="shared" ref="AC239" si="1287">AC238</f>
        <v>713</v>
      </c>
      <c r="AD239" s="32">
        <f t="shared" si="1285"/>
        <v>0</v>
      </c>
      <c r="AE239" s="32">
        <f t="shared" si="1285"/>
        <v>12</v>
      </c>
      <c r="AF239" s="32">
        <f t="shared" si="1285"/>
        <v>12</v>
      </c>
      <c r="AG239" s="32">
        <f t="shared" si="1285"/>
        <v>0</v>
      </c>
      <c r="AH239" s="32">
        <f t="shared" si="1285"/>
        <v>0</v>
      </c>
      <c r="AI239" s="32">
        <f t="shared" si="1285"/>
        <v>0</v>
      </c>
      <c r="AJ239" s="32">
        <f t="shared" si="1285"/>
        <v>0</v>
      </c>
      <c r="AK239" s="32">
        <f t="shared" si="1285"/>
        <v>0</v>
      </c>
      <c r="AL239" s="32">
        <f t="shared" si="1282"/>
        <v>0</v>
      </c>
      <c r="AM239" s="32">
        <f t="shared" ref="AM239" si="1288">AM238</f>
        <v>0</v>
      </c>
      <c r="AN239" s="32">
        <f t="shared" si="1282"/>
        <v>0</v>
      </c>
      <c r="AO239" s="32">
        <f t="shared" si="1282"/>
        <v>0</v>
      </c>
      <c r="AP239" s="32">
        <f t="shared" si="1282"/>
        <v>0</v>
      </c>
      <c r="AQ239" s="32">
        <f>AQ238</f>
        <v>0</v>
      </c>
      <c r="AR239" s="32">
        <f>AR238</f>
        <v>2</v>
      </c>
      <c r="AS239" s="32">
        <f t="shared" ref="AS239:AU239" si="1289">AS238</f>
        <v>2</v>
      </c>
      <c r="AT239" s="32">
        <f t="shared" si="1289"/>
        <v>0</v>
      </c>
      <c r="AU239" s="32">
        <f t="shared" si="1289"/>
        <v>2</v>
      </c>
      <c r="AV239" s="32">
        <f t="shared" si="1282"/>
        <v>0</v>
      </c>
      <c r="AW239" s="32">
        <f t="shared" si="1282"/>
        <v>0</v>
      </c>
      <c r="AX239" s="32">
        <f t="shared" si="1282"/>
        <v>0</v>
      </c>
      <c r="AY239" s="32">
        <f t="shared" si="1282"/>
        <v>0</v>
      </c>
      <c r="AZ239" s="32">
        <f t="shared" si="1282"/>
        <v>0</v>
      </c>
      <c r="BA239" s="32">
        <f t="shared" ref="BA239:BE240" si="1290">BA238</f>
        <v>0</v>
      </c>
      <c r="BB239" s="32">
        <f t="shared" si="1290"/>
        <v>0</v>
      </c>
      <c r="BC239" s="32">
        <f t="shared" si="1290"/>
        <v>0</v>
      </c>
      <c r="BD239" s="32">
        <f t="shared" si="1290"/>
        <v>0</v>
      </c>
      <c r="BE239" s="32">
        <f t="shared" si="1290"/>
        <v>0</v>
      </c>
      <c r="BF239" s="32">
        <f t="shared" si="1258"/>
        <v>155</v>
      </c>
      <c r="BG239" s="32">
        <f t="shared" si="1259"/>
        <v>1281</v>
      </c>
      <c r="BH239" s="32">
        <f t="shared" si="1260"/>
        <v>69</v>
      </c>
      <c r="BI239" s="32">
        <f t="shared" si="1261"/>
        <v>126</v>
      </c>
      <c r="BJ239" s="32">
        <f t="shared" si="1262"/>
        <v>195</v>
      </c>
      <c r="BK239" s="33"/>
      <c r="BL239" s="32">
        <f t="shared" si="1282"/>
        <v>0</v>
      </c>
      <c r="BM239" s="32">
        <f t="shared" si="1282"/>
        <v>0</v>
      </c>
      <c r="BN239" s="32">
        <f t="shared" si="1282"/>
        <v>0</v>
      </c>
      <c r="BO239" s="32">
        <f t="shared" si="1282"/>
        <v>69</v>
      </c>
      <c r="BP239" s="32">
        <f t="shared" si="1282"/>
        <v>126</v>
      </c>
      <c r="BQ239" s="22">
        <f t="shared" si="1282"/>
        <v>195</v>
      </c>
      <c r="BR239" s="32">
        <f t="shared" ref="BR239:BT239" si="1291">BR238</f>
        <v>0</v>
      </c>
      <c r="BS239" s="32">
        <f t="shared" si="1291"/>
        <v>0</v>
      </c>
      <c r="BT239" s="22">
        <f t="shared" si="1291"/>
        <v>0</v>
      </c>
    </row>
    <row r="240" spans="1:72" s="2" customFormat="1" ht="23.25" customHeight="1" x14ac:dyDescent="0.3">
      <c r="A240" s="24"/>
      <c r="B240" s="25" t="s">
        <v>39</v>
      </c>
      <c r="C240" s="41">
        <f>C239</f>
        <v>45</v>
      </c>
      <c r="D240" s="41">
        <f>D239</f>
        <v>54</v>
      </c>
      <c r="E240" s="41">
        <f t="shared" si="1282"/>
        <v>7</v>
      </c>
      <c r="F240" s="41">
        <f t="shared" si="1282"/>
        <v>26</v>
      </c>
      <c r="G240" s="41">
        <f t="shared" si="1282"/>
        <v>33</v>
      </c>
      <c r="H240" s="41">
        <f>H239</f>
        <v>0</v>
      </c>
      <c r="I240" s="41">
        <f>I239</f>
        <v>15</v>
      </c>
      <c r="J240" s="41">
        <f t="shared" ref="J240:L240" si="1292">J239</f>
        <v>3</v>
      </c>
      <c r="K240" s="41">
        <f t="shared" si="1292"/>
        <v>8</v>
      </c>
      <c r="L240" s="41">
        <f t="shared" si="1292"/>
        <v>11</v>
      </c>
      <c r="M240" s="41">
        <f t="shared" si="1282"/>
        <v>20</v>
      </c>
      <c r="N240" s="41">
        <f t="shared" si="1282"/>
        <v>86</v>
      </c>
      <c r="O240" s="41">
        <f t="shared" si="1282"/>
        <v>14</v>
      </c>
      <c r="P240" s="41">
        <f t="shared" si="1282"/>
        <v>23</v>
      </c>
      <c r="Q240" s="41">
        <f t="shared" si="1282"/>
        <v>37</v>
      </c>
      <c r="R240" s="41">
        <f t="shared" si="1282"/>
        <v>40</v>
      </c>
      <c r="S240" s="41">
        <f t="shared" ref="S240" si="1293">S239</f>
        <v>301</v>
      </c>
      <c r="T240" s="41">
        <f t="shared" si="1282"/>
        <v>19</v>
      </c>
      <c r="U240" s="41">
        <f t="shared" si="1282"/>
        <v>35</v>
      </c>
      <c r="V240" s="41">
        <f t="shared" si="1282"/>
        <v>54</v>
      </c>
      <c r="W240" s="41">
        <f t="shared" ref="W240:AG240" si="1294">W239</f>
        <v>40</v>
      </c>
      <c r="X240" s="41">
        <f t="shared" ref="X240" si="1295">X239</f>
        <v>110</v>
      </c>
      <c r="Y240" s="41">
        <f t="shared" si="1294"/>
        <v>24</v>
      </c>
      <c r="Z240" s="41">
        <f t="shared" si="1294"/>
        <v>22</v>
      </c>
      <c r="AA240" s="41">
        <f t="shared" si="1294"/>
        <v>46</v>
      </c>
      <c r="AB240" s="41">
        <f t="shared" si="1294"/>
        <v>10</v>
      </c>
      <c r="AC240" s="41">
        <f t="shared" ref="AC240" si="1296">AC239</f>
        <v>713</v>
      </c>
      <c r="AD240" s="41">
        <f t="shared" si="1294"/>
        <v>0</v>
      </c>
      <c r="AE240" s="41">
        <f t="shared" si="1294"/>
        <v>12</v>
      </c>
      <c r="AF240" s="41">
        <f t="shared" si="1294"/>
        <v>12</v>
      </c>
      <c r="AG240" s="41">
        <f t="shared" si="1294"/>
        <v>0</v>
      </c>
      <c r="AH240" s="41">
        <f t="shared" si="1285"/>
        <v>0</v>
      </c>
      <c r="AI240" s="41">
        <f t="shared" si="1285"/>
        <v>0</v>
      </c>
      <c r="AJ240" s="41">
        <f t="shared" si="1285"/>
        <v>0</v>
      </c>
      <c r="AK240" s="41">
        <f t="shared" si="1285"/>
        <v>0</v>
      </c>
      <c r="AL240" s="41">
        <f t="shared" si="1282"/>
        <v>0</v>
      </c>
      <c r="AM240" s="41">
        <f t="shared" ref="AM240" si="1297">AM239</f>
        <v>0</v>
      </c>
      <c r="AN240" s="41">
        <f t="shared" si="1282"/>
        <v>0</v>
      </c>
      <c r="AO240" s="41">
        <f t="shared" si="1282"/>
        <v>0</v>
      </c>
      <c r="AP240" s="41">
        <f t="shared" si="1282"/>
        <v>0</v>
      </c>
      <c r="AQ240" s="41">
        <f>AQ239</f>
        <v>0</v>
      </c>
      <c r="AR240" s="41">
        <f>AR239</f>
        <v>2</v>
      </c>
      <c r="AS240" s="41">
        <f t="shared" ref="AS240:AU240" si="1298">AS239</f>
        <v>2</v>
      </c>
      <c r="AT240" s="41">
        <f t="shared" si="1298"/>
        <v>0</v>
      </c>
      <c r="AU240" s="41">
        <f t="shared" si="1298"/>
        <v>2</v>
      </c>
      <c r="AV240" s="41">
        <f t="shared" si="1282"/>
        <v>0</v>
      </c>
      <c r="AW240" s="41">
        <f t="shared" si="1282"/>
        <v>0</v>
      </c>
      <c r="AX240" s="41">
        <f t="shared" si="1282"/>
        <v>0</v>
      </c>
      <c r="AY240" s="41">
        <f t="shared" si="1282"/>
        <v>0</v>
      </c>
      <c r="AZ240" s="41">
        <f t="shared" si="1282"/>
        <v>0</v>
      </c>
      <c r="BA240" s="41">
        <f t="shared" ref="BA240" si="1299">BA239</f>
        <v>0</v>
      </c>
      <c r="BB240" s="41">
        <f t="shared" si="1290"/>
        <v>0</v>
      </c>
      <c r="BC240" s="41">
        <f t="shared" si="1290"/>
        <v>0</v>
      </c>
      <c r="BD240" s="41">
        <f t="shared" si="1290"/>
        <v>0</v>
      </c>
      <c r="BE240" s="41">
        <f t="shared" si="1290"/>
        <v>0</v>
      </c>
      <c r="BF240" s="41">
        <f t="shared" si="1258"/>
        <v>155</v>
      </c>
      <c r="BG240" s="41">
        <f t="shared" si="1259"/>
        <v>1281</v>
      </c>
      <c r="BH240" s="41">
        <f t="shared" si="1260"/>
        <v>69</v>
      </c>
      <c r="BI240" s="41">
        <f t="shared" si="1261"/>
        <v>126</v>
      </c>
      <c r="BJ240" s="41">
        <f t="shared" si="1262"/>
        <v>195</v>
      </c>
      <c r="BK240" s="42"/>
      <c r="BL240" s="41">
        <f t="shared" si="1282"/>
        <v>0</v>
      </c>
      <c r="BM240" s="41">
        <f t="shared" si="1282"/>
        <v>0</v>
      </c>
      <c r="BN240" s="41">
        <f t="shared" si="1282"/>
        <v>0</v>
      </c>
      <c r="BO240" s="41">
        <f t="shared" si="1282"/>
        <v>69</v>
      </c>
      <c r="BP240" s="41">
        <f t="shared" si="1282"/>
        <v>126</v>
      </c>
      <c r="BQ240" s="26">
        <f t="shared" si="1282"/>
        <v>195</v>
      </c>
      <c r="BR240" s="41">
        <f t="shared" ref="BR240:BT240" si="1300">BR239</f>
        <v>0</v>
      </c>
      <c r="BS240" s="41">
        <f t="shared" si="1300"/>
        <v>0</v>
      </c>
      <c r="BT240" s="26">
        <f t="shared" si="1300"/>
        <v>0</v>
      </c>
    </row>
    <row r="241" spans="1:72" s="2" customFormat="1" ht="23.25" customHeight="1" x14ac:dyDescent="0.3">
      <c r="A241" s="99" t="s">
        <v>156</v>
      </c>
      <c r="B241" s="105"/>
      <c r="C241" s="123"/>
      <c r="D241" s="101"/>
      <c r="E241" s="101"/>
      <c r="F241" s="101"/>
      <c r="G241" s="101"/>
      <c r="H241" s="101"/>
      <c r="I241" s="101"/>
      <c r="J241" s="101"/>
      <c r="K241" s="101"/>
      <c r="L241" s="101"/>
      <c r="M241" s="101"/>
      <c r="N241" s="101"/>
      <c r="O241" s="101"/>
      <c r="P241" s="101"/>
      <c r="Q241" s="101"/>
      <c r="R241" s="101"/>
      <c r="S241" s="101"/>
      <c r="T241" s="101"/>
      <c r="U241" s="101"/>
      <c r="V241" s="101"/>
      <c r="W241" s="101"/>
      <c r="X241" s="101"/>
      <c r="Y241" s="101"/>
      <c r="Z241" s="101"/>
      <c r="AA241" s="101"/>
      <c r="AB241" s="101"/>
      <c r="AC241" s="101"/>
      <c r="AD241" s="101"/>
      <c r="AE241" s="101"/>
      <c r="AF241" s="101"/>
      <c r="AG241" s="101"/>
      <c r="AH241" s="101"/>
      <c r="AI241" s="101"/>
      <c r="AJ241" s="101"/>
      <c r="AK241" s="101"/>
      <c r="AL241" s="101"/>
      <c r="AM241" s="101"/>
      <c r="AN241" s="101"/>
      <c r="AO241" s="101"/>
      <c r="AP241" s="101"/>
      <c r="AQ241" s="101"/>
      <c r="AR241" s="101"/>
      <c r="AS241" s="101"/>
      <c r="AT241" s="101"/>
      <c r="AU241" s="101"/>
      <c r="AV241" s="101"/>
      <c r="AW241" s="101"/>
      <c r="AX241" s="101"/>
      <c r="AY241" s="101"/>
      <c r="AZ241" s="101"/>
      <c r="BA241" s="101"/>
      <c r="BB241" s="101"/>
      <c r="BC241" s="101"/>
      <c r="BD241" s="101"/>
      <c r="BE241" s="101"/>
      <c r="BF241" s="101"/>
      <c r="BG241" s="101"/>
      <c r="BH241" s="28"/>
      <c r="BI241" s="28"/>
      <c r="BJ241" s="28"/>
      <c r="BK241" s="53"/>
      <c r="BL241" s="28"/>
      <c r="BM241" s="28"/>
      <c r="BN241" s="28"/>
      <c r="BO241" s="28"/>
      <c r="BP241" s="28"/>
      <c r="BQ241" s="45"/>
      <c r="BR241" s="28"/>
      <c r="BS241" s="28"/>
      <c r="BT241" s="45"/>
    </row>
    <row r="242" spans="1:72" s="2" customFormat="1" ht="23.25" customHeight="1" x14ac:dyDescent="0.3">
      <c r="A242" s="4"/>
      <c r="B242" s="36" t="s">
        <v>27</v>
      </c>
      <c r="C242" s="124"/>
      <c r="D242" s="28"/>
      <c r="E242" s="28"/>
      <c r="F242" s="28"/>
      <c r="G242" s="28"/>
      <c r="H242" s="28"/>
      <c r="I242" s="28"/>
      <c r="J242" s="28"/>
      <c r="K242" s="28"/>
      <c r="L242" s="28"/>
      <c r="M242" s="28"/>
      <c r="N242" s="28"/>
      <c r="O242" s="28"/>
      <c r="P242" s="28"/>
      <c r="Q242" s="28"/>
      <c r="R242" s="28"/>
      <c r="S242" s="28"/>
      <c r="T242" s="28"/>
      <c r="U242" s="28"/>
      <c r="V242" s="28"/>
      <c r="W242" s="28"/>
      <c r="X242" s="28"/>
      <c r="Y242" s="28"/>
      <c r="Z242" s="28"/>
      <c r="AA242" s="28"/>
      <c r="AB242" s="28"/>
      <c r="AC242" s="28"/>
      <c r="AD242" s="28"/>
      <c r="AE242" s="28"/>
      <c r="AF242" s="28"/>
      <c r="AG242" s="28"/>
      <c r="AH242" s="28"/>
      <c r="AI242" s="28"/>
      <c r="AJ242" s="28"/>
      <c r="AK242" s="28"/>
      <c r="AL242" s="28"/>
      <c r="AM242" s="28"/>
      <c r="AN242" s="28"/>
      <c r="AO242" s="28"/>
      <c r="AP242" s="28"/>
      <c r="AQ242" s="28"/>
      <c r="AR242" s="28"/>
      <c r="AS242" s="28"/>
      <c r="AT242" s="28"/>
      <c r="AU242" s="28"/>
      <c r="AV242" s="28"/>
      <c r="AW242" s="28"/>
      <c r="AX242" s="28"/>
      <c r="AY242" s="28"/>
      <c r="AZ242" s="28"/>
      <c r="BA242" s="28"/>
      <c r="BB242" s="28"/>
      <c r="BC242" s="28"/>
      <c r="BD242" s="28"/>
      <c r="BE242" s="28"/>
      <c r="BF242" s="28"/>
      <c r="BG242" s="28"/>
      <c r="BH242" s="28"/>
      <c r="BI242" s="28"/>
      <c r="BJ242" s="28"/>
      <c r="BK242" s="53"/>
      <c r="BL242" s="28"/>
      <c r="BM242" s="28"/>
      <c r="BN242" s="28"/>
      <c r="BO242" s="28"/>
      <c r="BP242" s="28"/>
      <c r="BQ242" s="45"/>
      <c r="BR242" s="28"/>
      <c r="BS242" s="28"/>
      <c r="BT242" s="45"/>
    </row>
    <row r="243" spans="1:72" ht="23.25" customHeight="1" x14ac:dyDescent="0.3">
      <c r="A243" s="4"/>
      <c r="B243" s="5" t="s">
        <v>157</v>
      </c>
      <c r="C243" s="129"/>
      <c r="D243" s="86"/>
      <c r="E243" s="86"/>
      <c r="F243" s="86"/>
      <c r="G243" s="28"/>
      <c r="H243" s="28"/>
      <c r="I243" s="28"/>
      <c r="J243" s="28"/>
      <c r="K243" s="28"/>
      <c r="L243" s="28"/>
      <c r="M243" s="28"/>
      <c r="N243" s="28"/>
      <c r="O243" s="28"/>
      <c r="P243" s="28"/>
      <c r="Q243" s="28"/>
      <c r="R243" s="86"/>
      <c r="S243" s="86"/>
      <c r="T243" s="86"/>
      <c r="U243" s="86"/>
      <c r="V243" s="28"/>
      <c r="W243" s="28"/>
      <c r="X243" s="28"/>
      <c r="Y243" s="28"/>
      <c r="Z243" s="28"/>
      <c r="AA243" s="28"/>
      <c r="AB243" s="28"/>
      <c r="AC243" s="28"/>
      <c r="AD243" s="28"/>
      <c r="AE243" s="28"/>
      <c r="AF243" s="28"/>
      <c r="AG243" s="86"/>
      <c r="AH243" s="86"/>
      <c r="AI243" s="86"/>
      <c r="AJ243" s="86"/>
      <c r="AK243" s="28"/>
      <c r="AL243" s="86"/>
      <c r="AM243" s="86"/>
      <c r="AN243" s="86"/>
      <c r="AO243" s="86"/>
      <c r="AP243" s="28"/>
      <c r="AQ243" s="28"/>
      <c r="AR243" s="28"/>
      <c r="AS243" s="28"/>
      <c r="AT243" s="28"/>
      <c r="AU243" s="28"/>
      <c r="AV243" s="28"/>
      <c r="AW243" s="28"/>
      <c r="AX243" s="28"/>
      <c r="AY243" s="28"/>
      <c r="AZ243" s="28"/>
      <c r="BA243" s="28"/>
      <c r="BB243" s="28"/>
      <c r="BC243" s="28"/>
      <c r="BD243" s="28"/>
      <c r="BE243" s="28"/>
      <c r="BF243" s="28"/>
      <c r="BG243" s="28"/>
      <c r="BH243" s="28"/>
      <c r="BI243" s="28"/>
      <c r="BJ243" s="28"/>
      <c r="BK243" s="97"/>
      <c r="BL243" s="28"/>
      <c r="BM243" s="28"/>
      <c r="BN243" s="28"/>
      <c r="BO243" s="28"/>
      <c r="BP243" s="28"/>
      <c r="BQ243" s="45"/>
      <c r="BR243" s="28"/>
      <c r="BS243" s="28"/>
      <c r="BT243" s="45"/>
    </row>
    <row r="244" spans="1:72" ht="23.25" customHeight="1" x14ac:dyDescent="0.3">
      <c r="A244" s="11"/>
      <c r="B244" s="34" t="s">
        <v>158</v>
      </c>
      <c r="C244" s="20">
        <v>0</v>
      </c>
      <c r="D244" s="20">
        <v>0</v>
      </c>
      <c r="E244" s="20">
        <v>0</v>
      </c>
      <c r="F244" s="20">
        <v>1</v>
      </c>
      <c r="G244" s="20">
        <f t="shared" ref="G244" si="1301">E244+F244</f>
        <v>1</v>
      </c>
      <c r="H244" s="20">
        <v>0</v>
      </c>
      <c r="I244" s="20">
        <f>16+2</f>
        <v>18</v>
      </c>
      <c r="J244" s="20">
        <v>0</v>
      </c>
      <c r="K244" s="20">
        <v>11</v>
      </c>
      <c r="L244" s="20">
        <f>SUM(J244:K244)</f>
        <v>11</v>
      </c>
      <c r="M244" s="20">
        <v>0</v>
      </c>
      <c r="N244" s="20">
        <v>0</v>
      </c>
      <c r="O244" s="20">
        <v>0</v>
      </c>
      <c r="P244" s="20">
        <v>0</v>
      </c>
      <c r="Q244" s="20">
        <f t="shared" ref="Q244" si="1302">O244+P244</f>
        <v>0</v>
      </c>
      <c r="R244" s="20">
        <v>50</v>
      </c>
      <c r="S244" s="20">
        <v>22</v>
      </c>
      <c r="T244" s="20">
        <v>3</v>
      </c>
      <c r="U244" s="20">
        <v>14</v>
      </c>
      <c r="V244" s="20">
        <f t="shared" ref="V244" si="1303">T244+U244</f>
        <v>17</v>
      </c>
      <c r="W244" s="20">
        <v>5</v>
      </c>
      <c r="X244" s="20">
        <v>14</v>
      </c>
      <c r="Y244" s="20">
        <v>0</v>
      </c>
      <c r="Z244" s="20">
        <v>6</v>
      </c>
      <c r="AA244" s="20">
        <f t="shared" ref="AA244" si="1304">Y244+Z244</f>
        <v>6</v>
      </c>
      <c r="AB244" s="20">
        <v>3</v>
      </c>
      <c r="AC244" s="20">
        <v>76</v>
      </c>
      <c r="AD244" s="20">
        <v>1</v>
      </c>
      <c r="AE244" s="20">
        <v>19</v>
      </c>
      <c r="AF244" s="20">
        <f t="shared" ref="AF244" si="1305">AD244+AE244</f>
        <v>20</v>
      </c>
      <c r="AG244" s="20">
        <v>2</v>
      </c>
      <c r="AH244" s="20">
        <v>18</v>
      </c>
      <c r="AI244" s="20">
        <v>0</v>
      </c>
      <c r="AJ244" s="20">
        <v>9</v>
      </c>
      <c r="AK244" s="20">
        <f t="shared" ref="AK244" si="1306">AI244+AJ244</f>
        <v>9</v>
      </c>
      <c r="AL244" s="20">
        <v>0</v>
      </c>
      <c r="AM244" s="20">
        <v>0</v>
      </c>
      <c r="AN244" s="20">
        <v>0</v>
      </c>
      <c r="AO244" s="20">
        <v>0</v>
      </c>
      <c r="AP244" s="20">
        <f t="shared" ref="AP244" si="1307">AN244+AO244</f>
        <v>0</v>
      </c>
      <c r="AQ244" s="20">
        <v>0</v>
      </c>
      <c r="AR244" s="20">
        <v>0</v>
      </c>
      <c r="AS244" s="20">
        <v>0</v>
      </c>
      <c r="AT244" s="20">
        <v>0</v>
      </c>
      <c r="AU244" s="20">
        <f t="shared" ref="AU244" si="1308">AS244+AT244</f>
        <v>0</v>
      </c>
      <c r="AV244" s="20">
        <v>0</v>
      </c>
      <c r="AW244" s="20">
        <v>0</v>
      </c>
      <c r="AX244" s="20">
        <v>0</v>
      </c>
      <c r="AY244" s="20">
        <v>0</v>
      </c>
      <c r="AZ244" s="20">
        <f t="shared" ref="AZ244" si="1309">AX244+AY244</f>
        <v>0</v>
      </c>
      <c r="BA244" s="20">
        <v>0</v>
      </c>
      <c r="BB244" s="20">
        <v>0</v>
      </c>
      <c r="BC244" s="20">
        <v>0</v>
      </c>
      <c r="BD244" s="20">
        <v>0</v>
      </c>
      <c r="BE244" s="20">
        <f t="shared" ref="BE244" si="1310">BC244+BD244</f>
        <v>0</v>
      </c>
      <c r="BF244" s="22">
        <f t="shared" ref="BF244:BF245" si="1311">C244+M244+R244+W244+AB244+AG244+AL244+AQ244+AV244+BA244+H244</f>
        <v>60</v>
      </c>
      <c r="BG244" s="22">
        <f t="shared" ref="BG244:BG245" si="1312">D244+N244+S244+X244+AC244+AH244+AM244+AR244+AW244+BB244+I244</f>
        <v>148</v>
      </c>
      <c r="BH244" s="22">
        <f t="shared" ref="BH244:BH245" si="1313">E244+O244+T244+Y244+AD244+AI244+AN244+AS244+AX244+BC244+J244</f>
        <v>4</v>
      </c>
      <c r="BI244" s="22">
        <f t="shared" ref="BI244:BI245" si="1314">F244+P244+U244+Z244+AE244+AJ244+AO244+AT244+AY244+BD244+K244</f>
        <v>60</v>
      </c>
      <c r="BJ244" s="22">
        <f t="shared" ref="BJ244:BJ245" si="1315">G244+Q244+V244+AA244+AF244+AK244+AP244+AU244+AZ244+BE244+L244</f>
        <v>64</v>
      </c>
      <c r="BK244" s="23">
        <v>3</v>
      </c>
      <c r="BL244" s="22" t="str">
        <f t="shared" ref="BL244" si="1316">IF(BK244=1,BH244,"0")</f>
        <v>0</v>
      </c>
      <c r="BM244" s="22" t="str">
        <f t="shared" ref="BM244" si="1317">IF(BK244=1,BI244,"0")</f>
        <v>0</v>
      </c>
      <c r="BN244" s="22">
        <f t="shared" ref="BN244" si="1318">BL244+BM244</f>
        <v>0</v>
      </c>
      <c r="BO244" s="22" t="str">
        <f t="shared" ref="BO244" si="1319">IF(BK244=2,BH244,"0")</f>
        <v>0</v>
      </c>
      <c r="BP244" s="22" t="str">
        <f t="shared" ref="BP244" si="1320">IF(BK244=2,BI244,"0")</f>
        <v>0</v>
      </c>
      <c r="BQ244" s="22">
        <f t="shared" ref="BQ244" si="1321">BO244+BP244</f>
        <v>0</v>
      </c>
      <c r="BR244" s="22">
        <f>IF(BK244=3,BH244,"0")</f>
        <v>4</v>
      </c>
      <c r="BS244" s="22">
        <f>IF(BK244=3,BI244,"0")</f>
        <v>60</v>
      </c>
      <c r="BT244" s="22">
        <f>IF(BK244=3,BJ244,"0")</f>
        <v>64</v>
      </c>
    </row>
    <row r="245" spans="1:72" s="2" customFormat="1" ht="23.25" customHeight="1" x14ac:dyDescent="0.3">
      <c r="A245" s="54"/>
      <c r="B245" s="21" t="s">
        <v>34</v>
      </c>
      <c r="C245" s="22">
        <f>SUM(C244)</f>
        <v>0</v>
      </c>
      <c r="D245" s="22">
        <f>SUM(D244)</f>
        <v>0</v>
      </c>
      <c r="E245" s="22">
        <f t="shared" ref="E245:BQ245" si="1322">SUM(E244)</f>
        <v>0</v>
      </c>
      <c r="F245" s="22">
        <f t="shared" si="1322"/>
        <v>1</v>
      </c>
      <c r="G245" s="22">
        <f t="shared" si="1322"/>
        <v>1</v>
      </c>
      <c r="H245" s="22">
        <f>SUM(H244)</f>
        <v>0</v>
      </c>
      <c r="I245" s="22">
        <f t="shared" ref="I245:L245" si="1323">SUM(I244)</f>
        <v>18</v>
      </c>
      <c r="J245" s="22">
        <f t="shared" si="1323"/>
        <v>0</v>
      </c>
      <c r="K245" s="22">
        <f t="shared" si="1323"/>
        <v>11</v>
      </c>
      <c r="L245" s="22">
        <f t="shared" si="1323"/>
        <v>11</v>
      </c>
      <c r="M245" s="22">
        <f t="shared" si="1322"/>
        <v>0</v>
      </c>
      <c r="N245" s="22">
        <f t="shared" si="1322"/>
        <v>0</v>
      </c>
      <c r="O245" s="22">
        <f t="shared" si="1322"/>
        <v>0</v>
      </c>
      <c r="P245" s="22">
        <f t="shared" si="1322"/>
        <v>0</v>
      </c>
      <c r="Q245" s="22">
        <f t="shared" si="1322"/>
        <v>0</v>
      </c>
      <c r="R245" s="22">
        <f t="shared" si="1322"/>
        <v>50</v>
      </c>
      <c r="S245" s="22">
        <f t="shared" si="1322"/>
        <v>22</v>
      </c>
      <c r="T245" s="22">
        <f t="shared" si="1322"/>
        <v>3</v>
      </c>
      <c r="U245" s="22">
        <f t="shared" si="1322"/>
        <v>14</v>
      </c>
      <c r="V245" s="22">
        <f t="shared" si="1322"/>
        <v>17</v>
      </c>
      <c r="W245" s="22">
        <f t="shared" ref="W245:AK245" si="1324">SUM(W244)</f>
        <v>5</v>
      </c>
      <c r="X245" s="22">
        <f t="shared" si="1324"/>
        <v>14</v>
      </c>
      <c r="Y245" s="22">
        <f t="shared" si="1324"/>
        <v>0</v>
      </c>
      <c r="Z245" s="22">
        <f t="shared" si="1324"/>
        <v>6</v>
      </c>
      <c r="AA245" s="22">
        <f t="shared" si="1324"/>
        <v>6</v>
      </c>
      <c r="AB245" s="22">
        <f t="shared" si="1324"/>
        <v>3</v>
      </c>
      <c r="AC245" s="22">
        <f t="shared" si="1324"/>
        <v>76</v>
      </c>
      <c r="AD245" s="22">
        <f t="shared" si="1324"/>
        <v>1</v>
      </c>
      <c r="AE245" s="22">
        <f t="shared" si="1324"/>
        <v>19</v>
      </c>
      <c r="AF245" s="22">
        <f t="shared" si="1324"/>
        <v>20</v>
      </c>
      <c r="AG245" s="22">
        <f t="shared" si="1324"/>
        <v>2</v>
      </c>
      <c r="AH245" s="22">
        <f t="shared" si="1324"/>
        <v>18</v>
      </c>
      <c r="AI245" s="22">
        <f t="shared" si="1324"/>
        <v>0</v>
      </c>
      <c r="AJ245" s="22">
        <f t="shared" si="1324"/>
        <v>9</v>
      </c>
      <c r="AK245" s="22">
        <f t="shared" si="1324"/>
        <v>9</v>
      </c>
      <c r="AL245" s="22">
        <f t="shared" si="1322"/>
        <v>0</v>
      </c>
      <c r="AM245" s="22">
        <f t="shared" si="1322"/>
        <v>0</v>
      </c>
      <c r="AN245" s="22">
        <f t="shared" si="1322"/>
        <v>0</v>
      </c>
      <c r="AO245" s="22">
        <f t="shared" si="1322"/>
        <v>0</v>
      </c>
      <c r="AP245" s="22">
        <f t="shared" si="1322"/>
        <v>0</v>
      </c>
      <c r="AQ245" s="22">
        <f t="shared" si="1322"/>
        <v>0</v>
      </c>
      <c r="AR245" s="22">
        <f t="shared" si="1322"/>
        <v>0</v>
      </c>
      <c r="AS245" s="22">
        <f t="shared" si="1322"/>
        <v>0</v>
      </c>
      <c r="AT245" s="22">
        <f t="shared" si="1322"/>
        <v>0</v>
      </c>
      <c r="AU245" s="22">
        <f t="shared" si="1322"/>
        <v>0</v>
      </c>
      <c r="AV245" s="22">
        <f t="shared" si="1322"/>
        <v>0</v>
      </c>
      <c r="AW245" s="22">
        <f t="shared" si="1322"/>
        <v>0</v>
      </c>
      <c r="AX245" s="22">
        <f t="shared" si="1322"/>
        <v>0</v>
      </c>
      <c r="AY245" s="22">
        <f t="shared" si="1322"/>
        <v>0</v>
      </c>
      <c r="AZ245" s="22">
        <f t="shared" si="1322"/>
        <v>0</v>
      </c>
      <c r="BA245" s="22">
        <f t="shared" ref="BA245:BE245" si="1325">SUM(BA244)</f>
        <v>0</v>
      </c>
      <c r="BB245" s="22">
        <f t="shared" si="1325"/>
        <v>0</v>
      </c>
      <c r="BC245" s="22">
        <f t="shared" si="1325"/>
        <v>0</v>
      </c>
      <c r="BD245" s="22">
        <f t="shared" si="1325"/>
        <v>0</v>
      </c>
      <c r="BE245" s="22">
        <f t="shared" si="1325"/>
        <v>0</v>
      </c>
      <c r="BF245" s="22">
        <f t="shared" si="1311"/>
        <v>60</v>
      </c>
      <c r="BG245" s="22">
        <f t="shared" si="1312"/>
        <v>148</v>
      </c>
      <c r="BH245" s="22">
        <f t="shared" si="1313"/>
        <v>4</v>
      </c>
      <c r="BI245" s="22">
        <f t="shared" si="1314"/>
        <v>60</v>
      </c>
      <c r="BJ245" s="22">
        <f t="shared" si="1315"/>
        <v>64</v>
      </c>
      <c r="BK245" s="23">
        <f t="shared" si="1322"/>
        <v>3</v>
      </c>
      <c r="BL245" s="22">
        <f t="shared" si="1322"/>
        <v>0</v>
      </c>
      <c r="BM245" s="22">
        <f t="shared" si="1322"/>
        <v>0</v>
      </c>
      <c r="BN245" s="22">
        <f t="shared" si="1322"/>
        <v>0</v>
      </c>
      <c r="BO245" s="22">
        <f t="shared" si="1322"/>
        <v>0</v>
      </c>
      <c r="BP245" s="22">
        <f t="shared" si="1322"/>
        <v>0</v>
      </c>
      <c r="BQ245" s="22">
        <f t="shared" si="1322"/>
        <v>0</v>
      </c>
      <c r="BR245" s="22">
        <f t="shared" ref="BR245:BT245" si="1326">SUM(BR244)</f>
        <v>4</v>
      </c>
      <c r="BS245" s="22">
        <f t="shared" si="1326"/>
        <v>60</v>
      </c>
      <c r="BT245" s="22">
        <f t="shared" si="1326"/>
        <v>64</v>
      </c>
    </row>
    <row r="246" spans="1:72" ht="23.25" customHeight="1" x14ac:dyDescent="0.3">
      <c r="A246" s="18"/>
      <c r="B246" s="5" t="s">
        <v>141</v>
      </c>
      <c r="C246" s="115"/>
      <c r="D246" s="115"/>
      <c r="E246" s="115"/>
      <c r="F246" s="115"/>
      <c r="G246" s="20"/>
      <c r="H246" s="20"/>
      <c r="I246" s="20"/>
      <c r="J246" s="20"/>
      <c r="K246" s="20"/>
      <c r="L246" s="20"/>
      <c r="M246" s="20"/>
      <c r="N246" s="20"/>
      <c r="O246" s="20"/>
      <c r="P246" s="20"/>
      <c r="Q246" s="20"/>
      <c r="R246" s="115"/>
      <c r="S246" s="115"/>
      <c r="T246" s="57"/>
      <c r="U246" s="57"/>
      <c r="V246" s="20"/>
      <c r="W246" s="20"/>
      <c r="X246" s="20"/>
      <c r="Y246" s="20"/>
      <c r="Z246" s="20"/>
      <c r="AA246" s="20"/>
      <c r="AB246" s="20"/>
      <c r="AC246" s="20"/>
      <c r="AD246" s="20"/>
      <c r="AE246" s="20"/>
      <c r="AF246" s="20"/>
      <c r="AG246" s="115"/>
      <c r="AH246" s="115"/>
      <c r="AI246" s="115"/>
      <c r="AJ246" s="115"/>
      <c r="AK246" s="20"/>
      <c r="AL246" s="115"/>
      <c r="AM246" s="115"/>
      <c r="AN246" s="115"/>
      <c r="AO246" s="115"/>
      <c r="AP246" s="20"/>
      <c r="AQ246" s="20"/>
      <c r="AR246" s="20"/>
      <c r="AS246" s="20"/>
      <c r="AT246" s="20"/>
      <c r="AU246" s="20"/>
      <c r="AV246" s="20"/>
      <c r="AW246" s="20"/>
      <c r="AX246" s="20"/>
      <c r="AY246" s="20"/>
      <c r="AZ246" s="20"/>
      <c r="BA246" s="20"/>
      <c r="BB246" s="20"/>
      <c r="BC246" s="20"/>
      <c r="BD246" s="20"/>
      <c r="BE246" s="20"/>
      <c r="BF246" s="20"/>
      <c r="BG246" s="20"/>
      <c r="BH246" s="20"/>
      <c r="BI246" s="20"/>
      <c r="BJ246" s="20"/>
      <c r="BK246" s="114"/>
      <c r="BL246" s="20"/>
      <c r="BM246" s="20"/>
      <c r="BN246" s="20"/>
      <c r="BO246" s="20"/>
      <c r="BP246" s="20"/>
      <c r="BQ246" s="20"/>
      <c r="BR246" s="20"/>
      <c r="BS246" s="20"/>
      <c r="BT246" s="20"/>
    </row>
    <row r="247" spans="1:72" ht="23.25" customHeight="1" x14ac:dyDescent="0.3">
      <c r="A247" s="18"/>
      <c r="B247" s="19" t="s">
        <v>159</v>
      </c>
      <c r="C247" s="20">
        <v>0</v>
      </c>
      <c r="D247" s="20">
        <v>0</v>
      </c>
      <c r="E247" s="20">
        <v>0</v>
      </c>
      <c r="F247" s="20">
        <v>0</v>
      </c>
      <c r="G247" s="20">
        <f t="shared" ref="G247" si="1327">E247+F247</f>
        <v>0</v>
      </c>
      <c r="H247" s="20">
        <v>0</v>
      </c>
      <c r="I247" s="20">
        <f>4+2</f>
        <v>6</v>
      </c>
      <c r="J247" s="20">
        <v>0</v>
      </c>
      <c r="K247" s="20">
        <v>5</v>
      </c>
      <c r="L247" s="20">
        <f>SUM(J247:K247)</f>
        <v>5</v>
      </c>
      <c r="M247" s="20">
        <v>0</v>
      </c>
      <c r="N247" s="20">
        <v>0</v>
      </c>
      <c r="O247" s="20">
        <v>0</v>
      </c>
      <c r="P247" s="20">
        <v>0</v>
      </c>
      <c r="Q247" s="20">
        <f t="shared" ref="Q247:Q248" si="1328">O247+P247</f>
        <v>0</v>
      </c>
      <c r="R247" s="20">
        <v>25</v>
      </c>
      <c r="S247" s="20">
        <v>6</v>
      </c>
      <c r="T247" s="20">
        <v>1</v>
      </c>
      <c r="U247" s="20">
        <v>8</v>
      </c>
      <c r="V247" s="20">
        <f t="shared" ref="V247" si="1329">T247+U247</f>
        <v>9</v>
      </c>
      <c r="W247" s="20">
        <v>5</v>
      </c>
      <c r="X247" s="20">
        <v>3</v>
      </c>
      <c r="Y247" s="20">
        <v>0</v>
      </c>
      <c r="Z247" s="20">
        <v>0</v>
      </c>
      <c r="AA247" s="20">
        <f t="shared" ref="AA247" si="1330">Y247+Z247</f>
        <v>0</v>
      </c>
      <c r="AB247" s="20">
        <v>3</v>
      </c>
      <c r="AC247" s="20">
        <v>57</v>
      </c>
      <c r="AD247" s="20">
        <v>0</v>
      </c>
      <c r="AE247" s="20">
        <v>8</v>
      </c>
      <c r="AF247" s="20">
        <f t="shared" ref="AF247" si="1331">AD247+AE247</f>
        <v>8</v>
      </c>
      <c r="AG247" s="20">
        <v>2</v>
      </c>
      <c r="AH247" s="20">
        <v>5</v>
      </c>
      <c r="AI247" s="20">
        <v>0</v>
      </c>
      <c r="AJ247" s="20">
        <v>7</v>
      </c>
      <c r="AK247" s="20">
        <f t="shared" ref="AK247:AK248" si="1332">AI247+AJ247</f>
        <v>7</v>
      </c>
      <c r="AL247" s="20">
        <v>0</v>
      </c>
      <c r="AM247" s="20">
        <v>0</v>
      </c>
      <c r="AN247" s="20">
        <v>0</v>
      </c>
      <c r="AO247" s="20">
        <v>0</v>
      </c>
      <c r="AP247" s="20">
        <f t="shared" ref="AP247" si="1333">AN247+AO247</f>
        <v>0</v>
      </c>
      <c r="AQ247" s="20">
        <v>0</v>
      </c>
      <c r="AR247" s="20">
        <v>0</v>
      </c>
      <c r="AS247" s="20">
        <v>0</v>
      </c>
      <c r="AT247" s="20">
        <v>0</v>
      </c>
      <c r="AU247" s="20">
        <f t="shared" ref="AU247:AU248" si="1334">AS247+AT247</f>
        <v>0</v>
      </c>
      <c r="AV247" s="20">
        <v>0</v>
      </c>
      <c r="AW247" s="20">
        <v>0</v>
      </c>
      <c r="AX247" s="20">
        <v>0</v>
      </c>
      <c r="AY247" s="20">
        <v>0</v>
      </c>
      <c r="AZ247" s="20">
        <f t="shared" ref="AZ247:AZ248" si="1335">AX247+AY247</f>
        <v>0</v>
      </c>
      <c r="BA247" s="20">
        <v>0</v>
      </c>
      <c r="BB247" s="20">
        <v>0</v>
      </c>
      <c r="BC247" s="20">
        <v>0</v>
      </c>
      <c r="BD247" s="20">
        <v>0</v>
      </c>
      <c r="BE247" s="20">
        <f t="shared" ref="BE247" si="1336">BC247+BD247</f>
        <v>0</v>
      </c>
      <c r="BF247" s="22">
        <f t="shared" ref="BF247:BF251" si="1337">C247+M247+R247+W247+AB247+AG247+AL247+AQ247+AV247+BA247+H247</f>
        <v>35</v>
      </c>
      <c r="BG247" s="22">
        <f t="shared" ref="BG247:BG251" si="1338">D247+N247+S247+X247+AC247+AH247+AM247+AR247+AW247+BB247+I247</f>
        <v>77</v>
      </c>
      <c r="BH247" s="22">
        <f t="shared" ref="BH247:BH251" si="1339">E247+O247+T247+Y247+AD247+AI247+AN247+AS247+AX247+BC247+J247</f>
        <v>1</v>
      </c>
      <c r="BI247" s="22">
        <f t="shared" ref="BI247:BI251" si="1340">F247+P247+U247+Z247+AE247+AJ247+AO247+AT247+AY247+BD247+K247</f>
        <v>28</v>
      </c>
      <c r="BJ247" s="22">
        <f t="shared" ref="BJ247:BJ251" si="1341">G247+Q247+V247+AA247+AF247+AK247+AP247+AU247+AZ247+BE247+L247</f>
        <v>29</v>
      </c>
      <c r="BK247" s="23">
        <v>2</v>
      </c>
      <c r="BL247" s="22" t="str">
        <f t="shared" ref="BL247:BL248" si="1342">IF(BK247=1,BH247,"0")</f>
        <v>0</v>
      </c>
      <c r="BM247" s="22" t="str">
        <f t="shared" ref="BM247:BM248" si="1343">IF(BK247=1,BI247,"0")</f>
        <v>0</v>
      </c>
      <c r="BN247" s="22">
        <f t="shared" ref="BN247:BN248" si="1344">BL247+BM247</f>
        <v>0</v>
      </c>
      <c r="BO247" s="22">
        <f t="shared" ref="BO247:BO248" si="1345">IF(BK247=2,BH247,"0")</f>
        <v>1</v>
      </c>
      <c r="BP247" s="22">
        <f t="shared" ref="BP247:BP248" si="1346">IF(BK247=2,BI247,"0")</f>
        <v>28</v>
      </c>
      <c r="BQ247" s="22">
        <f t="shared" ref="BQ247:BQ248" si="1347">BO247+BP247</f>
        <v>29</v>
      </c>
      <c r="BR247" s="22" t="str">
        <f t="shared" ref="BR247:BR248" si="1348">IF(BN247=2,BK247,"0")</f>
        <v>0</v>
      </c>
      <c r="BS247" s="22" t="str">
        <f t="shared" ref="BS247:BS248" si="1349">IF(BN247=2,BL247,"0")</f>
        <v>0</v>
      </c>
      <c r="BT247" s="22">
        <f t="shared" ref="BT247:BT248" si="1350">BR247+BS247</f>
        <v>0</v>
      </c>
    </row>
    <row r="248" spans="1:72" ht="23.25" customHeight="1" x14ac:dyDescent="0.3">
      <c r="A248" s="18"/>
      <c r="B248" s="19" t="s">
        <v>160</v>
      </c>
      <c r="C248" s="20">
        <v>2</v>
      </c>
      <c r="D248" s="20">
        <v>0</v>
      </c>
      <c r="E248" s="20">
        <v>0</v>
      </c>
      <c r="F248" s="20">
        <v>0</v>
      </c>
      <c r="G248" s="20">
        <f t="shared" ref="G248" si="1351">E248+F248</f>
        <v>0</v>
      </c>
      <c r="H248" s="20">
        <v>0</v>
      </c>
      <c r="I248" s="20">
        <f>13+5</f>
        <v>18</v>
      </c>
      <c r="J248" s="20">
        <v>1</v>
      </c>
      <c r="K248" s="20">
        <f>9+4</f>
        <v>13</v>
      </c>
      <c r="L248" s="20">
        <f>SUM(J248:K248)</f>
        <v>14</v>
      </c>
      <c r="M248" s="20">
        <v>0</v>
      </c>
      <c r="N248" s="20">
        <v>0</v>
      </c>
      <c r="O248" s="20">
        <v>0</v>
      </c>
      <c r="P248" s="20">
        <v>0</v>
      </c>
      <c r="Q248" s="20">
        <f t="shared" si="1328"/>
        <v>0</v>
      </c>
      <c r="R248" s="20">
        <v>25</v>
      </c>
      <c r="S248" s="20">
        <v>17</v>
      </c>
      <c r="T248" s="20">
        <v>2</v>
      </c>
      <c r="U248" s="20">
        <v>10</v>
      </c>
      <c r="V248" s="20">
        <f t="shared" ref="V248" si="1352">T248+U248</f>
        <v>12</v>
      </c>
      <c r="W248" s="20">
        <v>5</v>
      </c>
      <c r="X248" s="20">
        <v>8</v>
      </c>
      <c r="Y248" s="20">
        <v>0</v>
      </c>
      <c r="Z248" s="20">
        <v>3</v>
      </c>
      <c r="AA248" s="20">
        <f t="shared" ref="AA248" si="1353">Y248+Z248</f>
        <v>3</v>
      </c>
      <c r="AB248" s="20">
        <v>2</v>
      </c>
      <c r="AC248" s="20">
        <v>58</v>
      </c>
      <c r="AD248" s="20">
        <v>0</v>
      </c>
      <c r="AE248" s="20">
        <v>4</v>
      </c>
      <c r="AF248" s="20">
        <f t="shared" ref="AF248" si="1354">AD248+AE248</f>
        <v>4</v>
      </c>
      <c r="AG248" s="20">
        <v>1</v>
      </c>
      <c r="AH248" s="20">
        <v>8</v>
      </c>
      <c r="AI248" s="20">
        <v>0</v>
      </c>
      <c r="AJ248" s="20">
        <v>4</v>
      </c>
      <c r="AK248" s="20">
        <f t="shared" si="1332"/>
        <v>4</v>
      </c>
      <c r="AL248" s="20">
        <v>0</v>
      </c>
      <c r="AM248" s="20">
        <v>0</v>
      </c>
      <c r="AN248" s="20">
        <v>0</v>
      </c>
      <c r="AO248" s="20">
        <v>0</v>
      </c>
      <c r="AP248" s="20">
        <f t="shared" ref="AP248" si="1355">AN248+AO248</f>
        <v>0</v>
      </c>
      <c r="AQ248" s="20">
        <v>0</v>
      </c>
      <c r="AR248" s="20">
        <v>0</v>
      </c>
      <c r="AS248" s="20">
        <v>0</v>
      </c>
      <c r="AT248" s="20">
        <v>0</v>
      </c>
      <c r="AU248" s="20">
        <f t="shared" si="1334"/>
        <v>0</v>
      </c>
      <c r="AV248" s="20">
        <v>0</v>
      </c>
      <c r="AW248" s="20">
        <v>1</v>
      </c>
      <c r="AX248" s="20">
        <v>0</v>
      </c>
      <c r="AY248" s="20">
        <v>0</v>
      </c>
      <c r="AZ248" s="20">
        <f t="shared" si="1335"/>
        <v>0</v>
      </c>
      <c r="BA248" s="20">
        <v>0</v>
      </c>
      <c r="BB248" s="20">
        <v>0</v>
      </c>
      <c r="BC248" s="20">
        <v>0</v>
      </c>
      <c r="BD248" s="20">
        <v>0</v>
      </c>
      <c r="BE248" s="20">
        <f t="shared" ref="BE248" si="1356">BC248+BD248</f>
        <v>0</v>
      </c>
      <c r="BF248" s="22">
        <f t="shared" si="1337"/>
        <v>35</v>
      </c>
      <c r="BG248" s="22">
        <f t="shared" si="1338"/>
        <v>110</v>
      </c>
      <c r="BH248" s="22">
        <f t="shared" si="1339"/>
        <v>3</v>
      </c>
      <c r="BI248" s="22">
        <f t="shared" si="1340"/>
        <v>34</v>
      </c>
      <c r="BJ248" s="22">
        <f t="shared" si="1341"/>
        <v>37</v>
      </c>
      <c r="BK248" s="23">
        <v>2</v>
      </c>
      <c r="BL248" s="22" t="str">
        <f t="shared" si="1342"/>
        <v>0</v>
      </c>
      <c r="BM248" s="22" t="str">
        <f t="shared" si="1343"/>
        <v>0</v>
      </c>
      <c r="BN248" s="22">
        <f t="shared" si="1344"/>
        <v>0</v>
      </c>
      <c r="BO248" s="22">
        <f t="shared" si="1345"/>
        <v>3</v>
      </c>
      <c r="BP248" s="22">
        <f t="shared" si="1346"/>
        <v>34</v>
      </c>
      <c r="BQ248" s="22">
        <f t="shared" si="1347"/>
        <v>37</v>
      </c>
      <c r="BR248" s="22" t="str">
        <f t="shared" si="1348"/>
        <v>0</v>
      </c>
      <c r="BS248" s="22" t="str">
        <f t="shared" si="1349"/>
        <v>0</v>
      </c>
      <c r="BT248" s="22">
        <f t="shared" si="1350"/>
        <v>0</v>
      </c>
    </row>
    <row r="249" spans="1:72" s="2" customFormat="1" ht="23.25" customHeight="1" x14ac:dyDescent="0.3">
      <c r="A249" s="4"/>
      <c r="B249" s="64" t="s">
        <v>34</v>
      </c>
      <c r="C249" s="22">
        <f>SUM(C247:C248)</f>
        <v>2</v>
      </c>
      <c r="D249" s="22">
        <f t="shared" ref="D249:BQ249" si="1357">SUM(D247:D248)</f>
        <v>0</v>
      </c>
      <c r="E249" s="22">
        <f t="shared" si="1357"/>
        <v>0</v>
      </c>
      <c r="F249" s="22">
        <f t="shared" si="1357"/>
        <v>0</v>
      </c>
      <c r="G249" s="22">
        <f t="shared" si="1357"/>
        <v>0</v>
      </c>
      <c r="H249" s="22">
        <f>SUM(H247:H248)</f>
        <v>0</v>
      </c>
      <c r="I249" s="22">
        <f t="shared" ref="I249:L249" si="1358">SUM(I247:I248)</f>
        <v>24</v>
      </c>
      <c r="J249" s="22">
        <f t="shared" si="1358"/>
        <v>1</v>
      </c>
      <c r="K249" s="22">
        <f t="shared" si="1358"/>
        <v>18</v>
      </c>
      <c r="L249" s="22">
        <f t="shared" si="1358"/>
        <v>19</v>
      </c>
      <c r="M249" s="22">
        <f t="shared" ref="M249:Q249" si="1359">SUM(M247:M248)</f>
        <v>0</v>
      </c>
      <c r="N249" s="22">
        <f t="shared" si="1359"/>
        <v>0</v>
      </c>
      <c r="O249" s="22">
        <f t="shared" si="1359"/>
        <v>0</v>
      </c>
      <c r="P249" s="22">
        <f t="shared" si="1359"/>
        <v>0</v>
      </c>
      <c r="Q249" s="22">
        <f t="shared" si="1359"/>
        <v>0</v>
      </c>
      <c r="R249" s="22">
        <f t="shared" si="1357"/>
        <v>50</v>
      </c>
      <c r="S249" s="22">
        <f t="shared" si="1357"/>
        <v>23</v>
      </c>
      <c r="T249" s="22">
        <f t="shared" si="1357"/>
        <v>3</v>
      </c>
      <c r="U249" s="22">
        <f t="shared" si="1357"/>
        <v>18</v>
      </c>
      <c r="V249" s="22">
        <f t="shared" si="1357"/>
        <v>21</v>
      </c>
      <c r="W249" s="22">
        <f t="shared" si="1357"/>
        <v>10</v>
      </c>
      <c r="X249" s="22">
        <f t="shared" si="1357"/>
        <v>11</v>
      </c>
      <c r="Y249" s="22">
        <f t="shared" si="1357"/>
        <v>0</v>
      </c>
      <c r="Z249" s="22">
        <f t="shared" si="1357"/>
        <v>3</v>
      </c>
      <c r="AA249" s="22">
        <f t="shared" si="1357"/>
        <v>3</v>
      </c>
      <c r="AB249" s="22">
        <f t="shared" si="1357"/>
        <v>5</v>
      </c>
      <c r="AC249" s="22">
        <f t="shared" si="1357"/>
        <v>115</v>
      </c>
      <c r="AD249" s="22">
        <f t="shared" si="1357"/>
        <v>0</v>
      </c>
      <c r="AE249" s="22">
        <f t="shared" si="1357"/>
        <v>12</v>
      </c>
      <c r="AF249" s="22">
        <f t="shared" si="1357"/>
        <v>12</v>
      </c>
      <c r="AG249" s="22">
        <f t="shared" ref="AG249" si="1360">SUM(AG247:AG248)</f>
        <v>3</v>
      </c>
      <c r="AH249" s="22">
        <f t="shared" ref="AH249" si="1361">SUM(AH247:AH248)</f>
        <v>13</v>
      </c>
      <c r="AI249" s="22">
        <f t="shared" ref="AI249" si="1362">SUM(AI247:AI248)</f>
        <v>0</v>
      </c>
      <c r="AJ249" s="22">
        <f t="shared" ref="AJ249" si="1363">SUM(AJ247:AJ248)</f>
        <v>11</v>
      </c>
      <c r="AK249" s="22">
        <f t="shared" ref="AK249" si="1364">SUM(AK247:AK248)</f>
        <v>11</v>
      </c>
      <c r="AL249" s="22">
        <f t="shared" si="1357"/>
        <v>0</v>
      </c>
      <c r="AM249" s="22">
        <f t="shared" si="1357"/>
        <v>0</v>
      </c>
      <c r="AN249" s="22">
        <f t="shared" si="1357"/>
        <v>0</v>
      </c>
      <c r="AO249" s="22">
        <f t="shared" si="1357"/>
        <v>0</v>
      </c>
      <c r="AP249" s="22">
        <f t="shared" si="1357"/>
        <v>0</v>
      </c>
      <c r="AQ249" s="22">
        <f t="shared" ref="AQ249:AU249" si="1365">SUM(AQ247:AQ248)</f>
        <v>0</v>
      </c>
      <c r="AR249" s="22">
        <f t="shared" si="1365"/>
        <v>0</v>
      </c>
      <c r="AS249" s="22">
        <f t="shared" si="1365"/>
        <v>0</v>
      </c>
      <c r="AT249" s="22">
        <f t="shared" si="1365"/>
        <v>0</v>
      </c>
      <c r="AU249" s="22">
        <f t="shared" si="1365"/>
        <v>0</v>
      </c>
      <c r="AV249" s="22">
        <f t="shared" ref="AV249" si="1366">SUM(AV247:AV248)</f>
        <v>0</v>
      </c>
      <c r="AW249" s="22">
        <f t="shared" ref="AW249" si="1367">SUM(AW247:AW248)</f>
        <v>1</v>
      </c>
      <c r="AX249" s="22">
        <f t="shared" ref="AX249" si="1368">SUM(AX247:AX248)</f>
        <v>0</v>
      </c>
      <c r="AY249" s="22">
        <f t="shared" ref="AY249" si="1369">SUM(AY247:AY248)</f>
        <v>0</v>
      </c>
      <c r="AZ249" s="22">
        <f t="shared" ref="AZ249" si="1370">SUM(AZ247:AZ248)</f>
        <v>0</v>
      </c>
      <c r="BA249" s="22">
        <f t="shared" si="1357"/>
        <v>0</v>
      </c>
      <c r="BB249" s="22">
        <f t="shared" si="1357"/>
        <v>0</v>
      </c>
      <c r="BC249" s="22">
        <f t="shared" si="1357"/>
        <v>0</v>
      </c>
      <c r="BD249" s="22">
        <f t="shared" si="1357"/>
        <v>0</v>
      </c>
      <c r="BE249" s="22">
        <f t="shared" si="1357"/>
        <v>0</v>
      </c>
      <c r="BF249" s="22">
        <f t="shared" si="1337"/>
        <v>70</v>
      </c>
      <c r="BG249" s="22">
        <f t="shared" si="1338"/>
        <v>187</v>
      </c>
      <c r="BH249" s="22">
        <f t="shared" si="1339"/>
        <v>4</v>
      </c>
      <c r="BI249" s="22">
        <f t="shared" si="1340"/>
        <v>62</v>
      </c>
      <c r="BJ249" s="22">
        <f t="shared" si="1341"/>
        <v>66</v>
      </c>
      <c r="BK249" s="22">
        <f t="shared" si="1357"/>
        <v>4</v>
      </c>
      <c r="BL249" s="22">
        <f t="shared" si="1357"/>
        <v>0</v>
      </c>
      <c r="BM249" s="22">
        <f t="shared" si="1357"/>
        <v>0</v>
      </c>
      <c r="BN249" s="22">
        <f t="shared" si="1357"/>
        <v>0</v>
      </c>
      <c r="BO249" s="22">
        <f t="shared" si="1357"/>
        <v>4</v>
      </c>
      <c r="BP249" s="22">
        <f t="shared" si="1357"/>
        <v>62</v>
      </c>
      <c r="BQ249" s="22">
        <f t="shared" si="1357"/>
        <v>66</v>
      </c>
      <c r="BR249" s="22">
        <f t="shared" ref="BR249:BT249" si="1371">SUM(BR247:BR248)</f>
        <v>0</v>
      </c>
      <c r="BS249" s="22">
        <f t="shared" si="1371"/>
        <v>0</v>
      </c>
      <c r="BT249" s="22">
        <f t="shared" si="1371"/>
        <v>0</v>
      </c>
    </row>
    <row r="250" spans="1:72" s="2" customFormat="1" ht="23.25" customHeight="1" x14ac:dyDescent="0.3">
      <c r="A250" s="4"/>
      <c r="B250" s="64" t="s">
        <v>36</v>
      </c>
      <c r="C250" s="22">
        <f t="shared" ref="C250:AM250" si="1372">C245+C249</f>
        <v>2</v>
      </c>
      <c r="D250" s="22">
        <f t="shared" si="1372"/>
        <v>0</v>
      </c>
      <c r="E250" s="22">
        <f t="shared" si="1372"/>
        <v>0</v>
      </c>
      <c r="F250" s="22">
        <f t="shared" si="1372"/>
        <v>1</v>
      </c>
      <c r="G250" s="22">
        <f t="shared" si="1372"/>
        <v>1</v>
      </c>
      <c r="H250" s="22">
        <f t="shared" ref="H250:L250" si="1373">H245+H249</f>
        <v>0</v>
      </c>
      <c r="I250" s="22">
        <f t="shared" si="1373"/>
        <v>42</v>
      </c>
      <c r="J250" s="22">
        <f t="shared" si="1373"/>
        <v>1</v>
      </c>
      <c r="K250" s="22">
        <f t="shared" si="1373"/>
        <v>29</v>
      </c>
      <c r="L250" s="22">
        <f t="shared" si="1373"/>
        <v>30</v>
      </c>
      <c r="M250" s="22">
        <f t="shared" si="1372"/>
        <v>0</v>
      </c>
      <c r="N250" s="22">
        <f t="shared" si="1372"/>
        <v>0</v>
      </c>
      <c r="O250" s="22">
        <f t="shared" si="1372"/>
        <v>0</v>
      </c>
      <c r="P250" s="22">
        <f t="shared" si="1372"/>
        <v>0</v>
      </c>
      <c r="Q250" s="22">
        <f t="shared" si="1372"/>
        <v>0</v>
      </c>
      <c r="R250" s="22">
        <f t="shared" si="1372"/>
        <v>100</v>
      </c>
      <c r="S250" s="22">
        <f t="shared" si="1372"/>
        <v>45</v>
      </c>
      <c r="T250" s="22">
        <f t="shared" si="1372"/>
        <v>6</v>
      </c>
      <c r="U250" s="22">
        <f t="shared" si="1372"/>
        <v>32</v>
      </c>
      <c r="V250" s="22">
        <f t="shared" si="1372"/>
        <v>38</v>
      </c>
      <c r="W250" s="22">
        <f t="shared" si="1372"/>
        <v>15</v>
      </c>
      <c r="X250" s="22">
        <f t="shared" si="1372"/>
        <v>25</v>
      </c>
      <c r="Y250" s="22">
        <f t="shared" si="1372"/>
        <v>0</v>
      </c>
      <c r="Z250" s="22">
        <f t="shared" si="1372"/>
        <v>9</v>
      </c>
      <c r="AA250" s="22">
        <f t="shared" si="1372"/>
        <v>9</v>
      </c>
      <c r="AB250" s="22">
        <f t="shared" si="1372"/>
        <v>8</v>
      </c>
      <c r="AC250" s="22">
        <f t="shared" si="1372"/>
        <v>191</v>
      </c>
      <c r="AD250" s="22">
        <f t="shared" si="1372"/>
        <v>1</v>
      </c>
      <c r="AE250" s="22">
        <f t="shared" si="1372"/>
        <v>31</v>
      </c>
      <c r="AF250" s="22">
        <f t="shared" si="1372"/>
        <v>32</v>
      </c>
      <c r="AG250" s="22">
        <f t="shared" si="1372"/>
        <v>5</v>
      </c>
      <c r="AH250" s="22">
        <f t="shared" si="1372"/>
        <v>31</v>
      </c>
      <c r="AI250" s="22">
        <f t="shared" si="1372"/>
        <v>0</v>
      </c>
      <c r="AJ250" s="22">
        <f t="shared" si="1372"/>
        <v>20</v>
      </c>
      <c r="AK250" s="22">
        <f t="shared" si="1372"/>
        <v>20</v>
      </c>
      <c r="AL250" s="22">
        <f t="shared" si="1372"/>
        <v>0</v>
      </c>
      <c r="AM250" s="22">
        <f t="shared" si="1372"/>
        <v>0</v>
      </c>
      <c r="AN250" s="22">
        <f t="shared" ref="AN250:BE250" si="1374">AN245+AN249</f>
        <v>0</v>
      </c>
      <c r="AO250" s="22">
        <f t="shared" si="1374"/>
        <v>0</v>
      </c>
      <c r="AP250" s="22">
        <f t="shared" si="1374"/>
        <v>0</v>
      </c>
      <c r="AQ250" s="22">
        <f t="shared" si="1374"/>
        <v>0</v>
      </c>
      <c r="AR250" s="22">
        <f t="shared" si="1374"/>
        <v>0</v>
      </c>
      <c r="AS250" s="22">
        <f t="shared" si="1374"/>
        <v>0</v>
      </c>
      <c r="AT250" s="22">
        <f t="shared" si="1374"/>
        <v>0</v>
      </c>
      <c r="AU250" s="22">
        <f t="shared" si="1374"/>
        <v>0</v>
      </c>
      <c r="AV250" s="22">
        <f t="shared" si="1374"/>
        <v>0</v>
      </c>
      <c r="AW250" s="22">
        <f t="shared" si="1374"/>
        <v>1</v>
      </c>
      <c r="AX250" s="22">
        <f t="shared" si="1374"/>
        <v>0</v>
      </c>
      <c r="AY250" s="22">
        <f t="shared" si="1374"/>
        <v>0</v>
      </c>
      <c r="AZ250" s="22">
        <f t="shared" si="1374"/>
        <v>0</v>
      </c>
      <c r="BA250" s="22">
        <f t="shared" si="1374"/>
        <v>0</v>
      </c>
      <c r="BB250" s="22">
        <f t="shared" si="1374"/>
        <v>0</v>
      </c>
      <c r="BC250" s="22">
        <f t="shared" si="1374"/>
        <v>0</v>
      </c>
      <c r="BD250" s="22">
        <f t="shared" si="1374"/>
        <v>0</v>
      </c>
      <c r="BE250" s="22">
        <f t="shared" si="1374"/>
        <v>0</v>
      </c>
      <c r="BF250" s="22">
        <f t="shared" si="1337"/>
        <v>130</v>
      </c>
      <c r="BG250" s="22">
        <f t="shared" si="1338"/>
        <v>335</v>
      </c>
      <c r="BH250" s="22">
        <f t="shared" si="1339"/>
        <v>8</v>
      </c>
      <c r="BI250" s="22">
        <f t="shared" si="1340"/>
        <v>122</v>
      </c>
      <c r="BJ250" s="22">
        <f t="shared" si="1341"/>
        <v>130</v>
      </c>
      <c r="BK250" s="23"/>
      <c r="BL250" s="22">
        <f t="shared" ref="BL250:BQ250" si="1375">BL245+BL249</f>
        <v>0</v>
      </c>
      <c r="BM250" s="22">
        <f t="shared" si="1375"/>
        <v>0</v>
      </c>
      <c r="BN250" s="22">
        <f t="shared" si="1375"/>
        <v>0</v>
      </c>
      <c r="BO250" s="22">
        <f t="shared" si="1375"/>
        <v>4</v>
      </c>
      <c r="BP250" s="22">
        <f t="shared" si="1375"/>
        <v>62</v>
      </c>
      <c r="BQ250" s="22">
        <f t="shared" si="1375"/>
        <v>66</v>
      </c>
      <c r="BR250" s="22">
        <f t="shared" ref="BR250:BT250" si="1376">BR245+BR249</f>
        <v>4</v>
      </c>
      <c r="BS250" s="22">
        <f t="shared" si="1376"/>
        <v>60</v>
      </c>
      <c r="BT250" s="22">
        <f t="shared" si="1376"/>
        <v>64</v>
      </c>
    </row>
    <row r="251" spans="1:72" s="2" customFormat="1" ht="23.25" customHeight="1" x14ac:dyDescent="0.3">
      <c r="A251" s="24"/>
      <c r="B251" s="65" t="s">
        <v>39</v>
      </c>
      <c r="C251" s="26">
        <f>C250</f>
        <v>2</v>
      </c>
      <c r="D251" s="26">
        <f>D250</f>
        <v>0</v>
      </c>
      <c r="E251" s="26">
        <f t="shared" ref="E251:BQ251" si="1377">E250</f>
        <v>0</v>
      </c>
      <c r="F251" s="26">
        <f t="shared" si="1377"/>
        <v>1</v>
      </c>
      <c r="G251" s="26">
        <f t="shared" si="1377"/>
        <v>1</v>
      </c>
      <c r="H251" s="26">
        <f>H250</f>
        <v>0</v>
      </c>
      <c r="I251" s="26">
        <f>I250</f>
        <v>42</v>
      </c>
      <c r="J251" s="26">
        <f t="shared" ref="J251:L251" si="1378">J250</f>
        <v>1</v>
      </c>
      <c r="K251" s="26">
        <f t="shared" si="1378"/>
        <v>29</v>
      </c>
      <c r="L251" s="26">
        <f t="shared" si="1378"/>
        <v>30</v>
      </c>
      <c r="M251" s="26">
        <f t="shared" si="1377"/>
        <v>0</v>
      </c>
      <c r="N251" s="26">
        <f t="shared" si="1377"/>
        <v>0</v>
      </c>
      <c r="O251" s="26">
        <f t="shared" si="1377"/>
        <v>0</v>
      </c>
      <c r="P251" s="26">
        <f t="shared" si="1377"/>
        <v>0</v>
      </c>
      <c r="Q251" s="26">
        <f t="shared" si="1377"/>
        <v>0</v>
      </c>
      <c r="R251" s="26">
        <f t="shared" si="1377"/>
        <v>100</v>
      </c>
      <c r="S251" s="26">
        <f t="shared" ref="S251" si="1379">S250</f>
        <v>45</v>
      </c>
      <c r="T251" s="26">
        <f t="shared" si="1377"/>
        <v>6</v>
      </c>
      <c r="U251" s="26">
        <f t="shared" si="1377"/>
        <v>32</v>
      </c>
      <c r="V251" s="26">
        <f t="shared" si="1377"/>
        <v>38</v>
      </c>
      <c r="W251" s="26">
        <f t="shared" ref="W251:AK251" si="1380">W250</f>
        <v>15</v>
      </c>
      <c r="X251" s="26">
        <f t="shared" ref="X251" si="1381">X250</f>
        <v>25</v>
      </c>
      <c r="Y251" s="26">
        <f t="shared" si="1380"/>
        <v>0</v>
      </c>
      <c r="Z251" s="26">
        <f t="shared" si="1380"/>
        <v>9</v>
      </c>
      <c r="AA251" s="26">
        <f t="shared" si="1380"/>
        <v>9</v>
      </c>
      <c r="AB251" s="26">
        <f t="shared" si="1380"/>
        <v>8</v>
      </c>
      <c r="AC251" s="26">
        <f t="shared" ref="AC251" si="1382">AC250</f>
        <v>191</v>
      </c>
      <c r="AD251" s="26">
        <f t="shared" si="1380"/>
        <v>1</v>
      </c>
      <c r="AE251" s="26">
        <f t="shared" si="1380"/>
        <v>31</v>
      </c>
      <c r="AF251" s="26">
        <f t="shared" si="1380"/>
        <v>32</v>
      </c>
      <c r="AG251" s="26">
        <f t="shared" si="1380"/>
        <v>5</v>
      </c>
      <c r="AH251" s="26">
        <f t="shared" si="1380"/>
        <v>31</v>
      </c>
      <c r="AI251" s="26">
        <f t="shared" si="1380"/>
        <v>0</v>
      </c>
      <c r="AJ251" s="26">
        <f t="shared" si="1380"/>
        <v>20</v>
      </c>
      <c r="AK251" s="26">
        <f t="shared" si="1380"/>
        <v>20</v>
      </c>
      <c r="AL251" s="26">
        <f t="shared" si="1377"/>
        <v>0</v>
      </c>
      <c r="AM251" s="26">
        <f t="shared" ref="AM251" si="1383">AM250</f>
        <v>0</v>
      </c>
      <c r="AN251" s="26">
        <f t="shared" si="1377"/>
        <v>0</v>
      </c>
      <c r="AO251" s="26">
        <f t="shared" si="1377"/>
        <v>0</v>
      </c>
      <c r="AP251" s="26">
        <f t="shared" si="1377"/>
        <v>0</v>
      </c>
      <c r="AQ251" s="26">
        <f t="shared" si="1377"/>
        <v>0</v>
      </c>
      <c r="AR251" s="26">
        <f t="shared" si="1377"/>
        <v>0</v>
      </c>
      <c r="AS251" s="26">
        <f t="shared" si="1377"/>
        <v>0</v>
      </c>
      <c r="AT251" s="26">
        <f t="shared" si="1377"/>
        <v>0</v>
      </c>
      <c r="AU251" s="26">
        <f t="shared" si="1377"/>
        <v>0</v>
      </c>
      <c r="AV251" s="26">
        <f t="shared" si="1377"/>
        <v>0</v>
      </c>
      <c r="AW251" s="26">
        <f t="shared" si="1377"/>
        <v>1</v>
      </c>
      <c r="AX251" s="26">
        <f t="shared" si="1377"/>
        <v>0</v>
      </c>
      <c r="AY251" s="26">
        <f t="shared" si="1377"/>
        <v>0</v>
      </c>
      <c r="AZ251" s="26">
        <f t="shared" si="1377"/>
        <v>0</v>
      </c>
      <c r="BA251" s="26">
        <f t="shared" ref="BA251:BE251" si="1384">BA250</f>
        <v>0</v>
      </c>
      <c r="BB251" s="26">
        <f t="shared" si="1384"/>
        <v>0</v>
      </c>
      <c r="BC251" s="26">
        <f t="shared" si="1384"/>
        <v>0</v>
      </c>
      <c r="BD251" s="26">
        <f t="shared" si="1384"/>
        <v>0</v>
      </c>
      <c r="BE251" s="26">
        <f t="shared" si="1384"/>
        <v>0</v>
      </c>
      <c r="BF251" s="26">
        <f t="shared" si="1337"/>
        <v>130</v>
      </c>
      <c r="BG251" s="26">
        <f t="shared" si="1338"/>
        <v>335</v>
      </c>
      <c r="BH251" s="26">
        <f t="shared" si="1339"/>
        <v>8</v>
      </c>
      <c r="BI251" s="26">
        <f t="shared" si="1340"/>
        <v>122</v>
      </c>
      <c r="BJ251" s="26">
        <f t="shared" si="1341"/>
        <v>130</v>
      </c>
      <c r="BK251" s="27"/>
      <c r="BL251" s="26">
        <f t="shared" si="1377"/>
        <v>0</v>
      </c>
      <c r="BM251" s="26">
        <f t="shared" si="1377"/>
        <v>0</v>
      </c>
      <c r="BN251" s="26">
        <f t="shared" si="1377"/>
        <v>0</v>
      </c>
      <c r="BO251" s="26">
        <f t="shared" si="1377"/>
        <v>4</v>
      </c>
      <c r="BP251" s="26">
        <f t="shared" si="1377"/>
        <v>62</v>
      </c>
      <c r="BQ251" s="26">
        <f t="shared" si="1377"/>
        <v>66</v>
      </c>
      <c r="BR251" s="26">
        <f t="shared" ref="BR251:BT251" si="1385">BR250</f>
        <v>4</v>
      </c>
      <c r="BS251" s="26">
        <f t="shared" si="1385"/>
        <v>60</v>
      </c>
      <c r="BT251" s="26">
        <f t="shared" si="1385"/>
        <v>64</v>
      </c>
    </row>
    <row r="252" spans="1:72" s="2" customFormat="1" ht="23.25" customHeight="1" x14ac:dyDescent="0.3">
      <c r="A252" s="4" t="s">
        <v>161</v>
      </c>
      <c r="B252" s="21"/>
      <c r="C252" s="32"/>
      <c r="D252" s="37"/>
      <c r="E252" s="37"/>
      <c r="F252" s="37"/>
      <c r="G252" s="37"/>
      <c r="H252" s="37"/>
      <c r="I252" s="37"/>
      <c r="J252" s="37"/>
      <c r="K252" s="37"/>
      <c r="L252" s="37"/>
      <c r="M252" s="37"/>
      <c r="N252" s="37"/>
      <c r="O252" s="37"/>
      <c r="P252" s="37"/>
      <c r="Q252" s="37"/>
      <c r="R252" s="37"/>
      <c r="S252" s="37"/>
      <c r="T252" s="37"/>
      <c r="U252" s="37"/>
      <c r="V252" s="37"/>
      <c r="W252" s="37"/>
      <c r="X252" s="37"/>
      <c r="Y252" s="37"/>
      <c r="Z252" s="37"/>
      <c r="AA252" s="37"/>
      <c r="AB252" s="37"/>
      <c r="AC252" s="37"/>
      <c r="AD252" s="37"/>
      <c r="AE252" s="37"/>
      <c r="AF252" s="37"/>
      <c r="AG252" s="37"/>
      <c r="AH252" s="37"/>
      <c r="AI252" s="37"/>
      <c r="AJ252" s="37"/>
      <c r="AK252" s="37"/>
      <c r="AL252" s="37"/>
      <c r="AM252" s="37"/>
      <c r="AN252" s="37"/>
      <c r="AO252" s="37"/>
      <c r="AP252" s="37"/>
      <c r="AQ252" s="37"/>
      <c r="AR252" s="37"/>
      <c r="AS252" s="37"/>
      <c r="AT252" s="37"/>
      <c r="AU252" s="37"/>
      <c r="AV252" s="37"/>
      <c r="AW252" s="37"/>
      <c r="AX252" s="37"/>
      <c r="AY252" s="37"/>
      <c r="AZ252" s="37"/>
      <c r="BA252" s="37"/>
      <c r="BB252" s="37"/>
      <c r="BC252" s="37"/>
      <c r="BD252" s="37"/>
      <c r="BE252" s="37"/>
      <c r="BF252" s="37"/>
      <c r="BG252" s="37"/>
      <c r="BH252" s="37"/>
      <c r="BI252" s="37"/>
      <c r="BJ252" s="37"/>
      <c r="BK252" s="39"/>
      <c r="BL252" s="37"/>
      <c r="BM252" s="37"/>
      <c r="BN252" s="37"/>
      <c r="BO252" s="37"/>
      <c r="BP252" s="37"/>
      <c r="BQ252" s="40"/>
      <c r="BR252" s="37"/>
      <c r="BS252" s="37"/>
      <c r="BT252" s="40"/>
    </row>
    <row r="253" spans="1:72" s="2" customFormat="1" ht="23.25" customHeight="1" x14ac:dyDescent="0.3">
      <c r="A253" s="59"/>
      <c r="B253" s="36" t="s">
        <v>27</v>
      </c>
      <c r="C253" s="32"/>
      <c r="D253" s="37"/>
      <c r="E253" s="37"/>
      <c r="F253" s="37"/>
      <c r="G253" s="37"/>
      <c r="H253" s="37"/>
      <c r="I253" s="37"/>
      <c r="J253" s="37"/>
      <c r="K253" s="37"/>
      <c r="L253" s="37"/>
      <c r="M253" s="37"/>
      <c r="N253" s="37"/>
      <c r="O253" s="37"/>
      <c r="P253" s="37"/>
      <c r="Q253" s="37"/>
      <c r="R253" s="37"/>
      <c r="S253" s="37"/>
      <c r="T253" s="37"/>
      <c r="U253" s="37"/>
      <c r="V253" s="37"/>
      <c r="W253" s="37"/>
      <c r="X253" s="37"/>
      <c r="Y253" s="37"/>
      <c r="Z253" s="37"/>
      <c r="AA253" s="37"/>
      <c r="AB253" s="37"/>
      <c r="AC253" s="37"/>
      <c r="AD253" s="37"/>
      <c r="AE253" s="37"/>
      <c r="AF253" s="37"/>
      <c r="AG253" s="37"/>
      <c r="AH253" s="37"/>
      <c r="AI253" s="37"/>
      <c r="AJ253" s="37"/>
      <c r="AK253" s="37"/>
      <c r="AL253" s="37"/>
      <c r="AM253" s="37"/>
      <c r="AN253" s="37"/>
      <c r="AO253" s="37"/>
      <c r="AP253" s="37"/>
      <c r="AQ253" s="37"/>
      <c r="AR253" s="37"/>
      <c r="AS253" s="37"/>
      <c r="AT253" s="37"/>
      <c r="AU253" s="37"/>
      <c r="AV253" s="37"/>
      <c r="AW253" s="37"/>
      <c r="AX253" s="37"/>
      <c r="AY253" s="37"/>
      <c r="AZ253" s="37"/>
      <c r="BA253" s="37"/>
      <c r="BB253" s="37"/>
      <c r="BC253" s="37"/>
      <c r="BD253" s="37"/>
      <c r="BE253" s="37"/>
      <c r="BF253" s="37"/>
      <c r="BG253" s="37"/>
      <c r="BH253" s="37"/>
      <c r="BI253" s="37"/>
      <c r="BJ253" s="37"/>
      <c r="BK253" s="39"/>
      <c r="BL253" s="37"/>
      <c r="BM253" s="37"/>
      <c r="BN253" s="37"/>
      <c r="BO253" s="37"/>
      <c r="BP253" s="37"/>
      <c r="BQ253" s="40"/>
      <c r="BR253" s="37"/>
      <c r="BS253" s="37"/>
      <c r="BT253" s="40"/>
    </row>
    <row r="254" spans="1:72" s="2" customFormat="1" ht="23.25" customHeight="1" x14ac:dyDescent="0.3">
      <c r="A254" s="117"/>
      <c r="B254" s="5" t="s">
        <v>162</v>
      </c>
      <c r="C254" s="32"/>
      <c r="D254" s="37"/>
      <c r="E254" s="37"/>
      <c r="F254" s="37"/>
      <c r="G254" s="37"/>
      <c r="H254" s="37"/>
      <c r="I254" s="37"/>
      <c r="J254" s="37"/>
      <c r="K254" s="37"/>
      <c r="L254" s="37"/>
      <c r="M254" s="37"/>
      <c r="N254" s="37"/>
      <c r="O254" s="37"/>
      <c r="P254" s="37"/>
      <c r="Q254" s="37"/>
      <c r="R254" s="37"/>
      <c r="S254" s="37"/>
      <c r="T254" s="37"/>
      <c r="U254" s="37"/>
      <c r="V254" s="37"/>
      <c r="W254" s="37"/>
      <c r="X254" s="37"/>
      <c r="Y254" s="37"/>
      <c r="Z254" s="37"/>
      <c r="AA254" s="37"/>
      <c r="AB254" s="37"/>
      <c r="AC254" s="37"/>
      <c r="AD254" s="37"/>
      <c r="AE254" s="37"/>
      <c r="AF254" s="37"/>
      <c r="AG254" s="37"/>
      <c r="AH254" s="37"/>
      <c r="AI254" s="37"/>
      <c r="AJ254" s="37"/>
      <c r="AK254" s="37"/>
      <c r="AL254" s="37"/>
      <c r="AM254" s="37"/>
      <c r="AN254" s="37"/>
      <c r="AO254" s="37"/>
      <c r="AP254" s="37"/>
      <c r="AQ254" s="37"/>
      <c r="AR254" s="37"/>
      <c r="AS254" s="37"/>
      <c r="AT254" s="37"/>
      <c r="AU254" s="37"/>
      <c r="AV254" s="37"/>
      <c r="AW254" s="37"/>
      <c r="AX254" s="37"/>
      <c r="AY254" s="37"/>
      <c r="AZ254" s="37"/>
      <c r="BA254" s="37"/>
      <c r="BB254" s="37"/>
      <c r="BC254" s="37"/>
      <c r="BD254" s="37"/>
      <c r="BE254" s="37"/>
      <c r="BF254" s="37"/>
      <c r="BG254" s="37"/>
      <c r="BH254" s="37"/>
      <c r="BI254" s="37"/>
      <c r="BJ254" s="37"/>
      <c r="BK254" s="39"/>
      <c r="BL254" s="37"/>
      <c r="BM254" s="37"/>
      <c r="BN254" s="37"/>
      <c r="BO254" s="37"/>
      <c r="BP254" s="37"/>
      <c r="BQ254" s="40"/>
      <c r="BR254" s="37"/>
      <c r="BS254" s="37"/>
      <c r="BT254" s="40"/>
    </row>
    <row r="255" spans="1:72" s="2" customFormat="1" ht="23.25" customHeight="1" x14ac:dyDescent="0.3">
      <c r="A255" s="4"/>
      <c r="B255" s="34" t="s">
        <v>163</v>
      </c>
      <c r="C255" s="22">
        <v>0</v>
      </c>
      <c r="D255" s="22">
        <v>0</v>
      </c>
      <c r="E255" s="22">
        <v>0</v>
      </c>
      <c r="F255" s="22">
        <v>0</v>
      </c>
      <c r="G255" s="22">
        <f t="shared" ref="G255" si="1386">E255+F255</f>
        <v>0</v>
      </c>
      <c r="H255" s="22">
        <v>0</v>
      </c>
      <c r="I255" s="22">
        <v>0</v>
      </c>
      <c r="J255" s="22">
        <v>0</v>
      </c>
      <c r="K255" s="22">
        <v>0</v>
      </c>
      <c r="L255" s="22">
        <f t="shared" ref="L255" si="1387">J255+K255</f>
        <v>0</v>
      </c>
      <c r="M255" s="20">
        <v>0</v>
      </c>
      <c r="N255" s="20">
        <v>0</v>
      </c>
      <c r="O255" s="20">
        <v>0</v>
      </c>
      <c r="P255" s="20">
        <v>0</v>
      </c>
      <c r="Q255" s="20">
        <f t="shared" ref="Q255" si="1388">O255+P255</f>
        <v>0</v>
      </c>
      <c r="R255" s="20">
        <v>0</v>
      </c>
      <c r="S255" s="20">
        <v>0</v>
      </c>
      <c r="T255" s="20">
        <v>0</v>
      </c>
      <c r="U255" s="20">
        <v>0</v>
      </c>
      <c r="V255" s="20">
        <f t="shared" ref="V255" si="1389">T255+U255</f>
        <v>0</v>
      </c>
      <c r="W255" s="20">
        <v>50</v>
      </c>
      <c r="X255" s="20">
        <v>148</v>
      </c>
      <c r="Y255" s="20">
        <v>1</v>
      </c>
      <c r="Z255" s="20">
        <v>32</v>
      </c>
      <c r="AA255" s="20">
        <f t="shared" ref="AA255" si="1390">Y255+Z255</f>
        <v>33</v>
      </c>
      <c r="AB255" s="20">
        <v>40</v>
      </c>
      <c r="AC255" s="20">
        <v>1155</v>
      </c>
      <c r="AD255" s="20">
        <v>2</v>
      </c>
      <c r="AE255" s="20">
        <v>32</v>
      </c>
      <c r="AF255" s="20">
        <f t="shared" ref="AF255" si="1391">AD255+AE255</f>
        <v>34</v>
      </c>
      <c r="AG255" s="20">
        <v>10</v>
      </c>
      <c r="AH255" s="20">
        <v>406</v>
      </c>
      <c r="AI255" s="20">
        <v>0</v>
      </c>
      <c r="AJ255" s="20">
        <v>15</v>
      </c>
      <c r="AK255" s="20">
        <f t="shared" ref="AK255" si="1392">AI255+AJ255</f>
        <v>15</v>
      </c>
      <c r="AL255" s="20">
        <v>0</v>
      </c>
      <c r="AM255" s="20">
        <v>0</v>
      </c>
      <c r="AN255" s="20">
        <v>0</v>
      </c>
      <c r="AO255" s="20">
        <v>0</v>
      </c>
      <c r="AP255" s="20">
        <f t="shared" ref="AP255" si="1393">AN255+AO255</f>
        <v>0</v>
      </c>
      <c r="AQ255" s="20">
        <v>0</v>
      </c>
      <c r="AR255" s="20">
        <v>0</v>
      </c>
      <c r="AS255" s="20">
        <v>0</v>
      </c>
      <c r="AT255" s="20">
        <v>0</v>
      </c>
      <c r="AU255" s="20">
        <f t="shared" ref="AU255" si="1394">AS255+AT255</f>
        <v>0</v>
      </c>
      <c r="AV255" s="20">
        <v>0</v>
      </c>
      <c r="AW255" s="20">
        <v>0</v>
      </c>
      <c r="AX255" s="20">
        <v>0</v>
      </c>
      <c r="AY255" s="20">
        <v>0</v>
      </c>
      <c r="AZ255" s="20">
        <f t="shared" ref="AZ255" si="1395">AX255+AY255</f>
        <v>0</v>
      </c>
      <c r="BA255" s="20">
        <v>0</v>
      </c>
      <c r="BB255" s="20">
        <v>0</v>
      </c>
      <c r="BC255" s="20">
        <v>0</v>
      </c>
      <c r="BD255" s="20">
        <v>0</v>
      </c>
      <c r="BE255" s="20">
        <f t="shared" ref="BE255" si="1396">BC255+BD255</f>
        <v>0</v>
      </c>
      <c r="BF255" s="22">
        <f t="shared" ref="BF255:BF259" si="1397">C255+M255+R255+W255+AB255+AG255+AL255+AQ255+AV255+BA255+H255</f>
        <v>100</v>
      </c>
      <c r="BG255" s="22">
        <f t="shared" ref="BG255:BG259" si="1398">D255+N255+S255+X255+AC255+AH255+AM255+AR255+AW255+BB255+I255</f>
        <v>1709</v>
      </c>
      <c r="BH255" s="22">
        <f t="shared" ref="BH255:BH258" si="1399">E255+O255+T255+Y255+AD255+AI255+AN255+AS255+AX255+BC255+J255</f>
        <v>3</v>
      </c>
      <c r="BI255" s="22">
        <f t="shared" ref="BI255:BI259" si="1400">F255+P255+U255+Z255+AE255+AJ255+AO255+AT255+AY255+BD255+K255</f>
        <v>79</v>
      </c>
      <c r="BJ255" s="22">
        <f t="shared" ref="BJ255:BJ258" si="1401">G255+Q255+V255+AA255+AF255+AK255+AP255+AU255+AZ255+BE255+L255</f>
        <v>82</v>
      </c>
      <c r="BK255" s="23">
        <v>3</v>
      </c>
      <c r="BL255" s="22" t="str">
        <f t="shared" ref="BL255" si="1402">IF(BK255=1,BH255,"0")</f>
        <v>0</v>
      </c>
      <c r="BM255" s="22" t="str">
        <f t="shared" ref="BM255" si="1403">IF(BK255=1,BI255,"0")</f>
        <v>0</v>
      </c>
      <c r="BN255" s="22">
        <f t="shared" ref="BN255" si="1404">BL255+BM255</f>
        <v>0</v>
      </c>
      <c r="BO255" s="22" t="str">
        <f t="shared" ref="BO255" si="1405">IF(BK255=2,BH255,"0")</f>
        <v>0</v>
      </c>
      <c r="BP255" s="22" t="str">
        <f t="shared" ref="BP255" si="1406">IF(BK255=2,BI255,"0")</f>
        <v>0</v>
      </c>
      <c r="BQ255" s="22">
        <f t="shared" ref="BQ255" si="1407">BO255+BP255</f>
        <v>0</v>
      </c>
      <c r="BR255" s="22">
        <f>IF(BK255=3,BH255,"0")</f>
        <v>3</v>
      </c>
      <c r="BS255" s="22">
        <f>IF(BK255=3,BI255,"0")</f>
        <v>79</v>
      </c>
      <c r="BT255" s="22">
        <f>IF(BK255=3,BJ255,"0")</f>
        <v>82</v>
      </c>
    </row>
    <row r="256" spans="1:72" s="2" customFormat="1" ht="23.25" customHeight="1" x14ac:dyDescent="0.3">
      <c r="A256" s="4"/>
      <c r="B256" s="21" t="s">
        <v>34</v>
      </c>
      <c r="C256" s="22">
        <f t="shared" ref="C256:D258" si="1408">C255</f>
        <v>0</v>
      </c>
      <c r="D256" s="22">
        <f t="shared" si="1408"/>
        <v>0</v>
      </c>
      <c r="E256" s="22">
        <f t="shared" ref="E256:BQ258" si="1409">E255</f>
        <v>0</v>
      </c>
      <c r="F256" s="22">
        <f t="shared" si="1409"/>
        <v>0</v>
      </c>
      <c r="G256" s="22">
        <f t="shared" si="1409"/>
        <v>0</v>
      </c>
      <c r="H256" s="22">
        <f t="shared" si="1409"/>
        <v>0</v>
      </c>
      <c r="I256" s="22">
        <f t="shared" si="1409"/>
        <v>0</v>
      </c>
      <c r="J256" s="22">
        <f t="shared" ref="J256:L256" si="1410">J255</f>
        <v>0</v>
      </c>
      <c r="K256" s="22">
        <f t="shared" si="1410"/>
        <v>0</v>
      </c>
      <c r="L256" s="22">
        <f t="shared" si="1410"/>
        <v>0</v>
      </c>
      <c r="M256" s="22">
        <f t="shared" si="1409"/>
        <v>0</v>
      </c>
      <c r="N256" s="22">
        <f t="shared" si="1409"/>
        <v>0</v>
      </c>
      <c r="O256" s="22">
        <f t="shared" si="1409"/>
        <v>0</v>
      </c>
      <c r="P256" s="22">
        <f t="shared" si="1409"/>
        <v>0</v>
      </c>
      <c r="Q256" s="22">
        <f t="shared" si="1409"/>
        <v>0</v>
      </c>
      <c r="R256" s="22">
        <f t="shared" si="1409"/>
        <v>0</v>
      </c>
      <c r="S256" s="22">
        <f t="shared" ref="S256" si="1411">S255</f>
        <v>0</v>
      </c>
      <c r="T256" s="22">
        <f t="shared" si="1409"/>
        <v>0</v>
      </c>
      <c r="U256" s="22">
        <f t="shared" si="1409"/>
        <v>0</v>
      </c>
      <c r="V256" s="22">
        <f t="shared" si="1409"/>
        <v>0</v>
      </c>
      <c r="W256" s="22">
        <f>W255</f>
        <v>50</v>
      </c>
      <c r="X256" s="22">
        <f>X255</f>
        <v>148</v>
      </c>
      <c r="Y256" s="22">
        <f>SUM(Y255)</f>
        <v>1</v>
      </c>
      <c r="Z256" s="22">
        <f>SUM(Z255)</f>
        <v>32</v>
      </c>
      <c r="AA256" s="22">
        <f t="shared" ref="AA256:AK258" si="1412">AA255</f>
        <v>33</v>
      </c>
      <c r="AB256" s="22">
        <f t="shared" si="1412"/>
        <v>40</v>
      </c>
      <c r="AC256" s="22">
        <f t="shared" ref="AC256" si="1413">AC255</f>
        <v>1155</v>
      </c>
      <c r="AD256" s="22">
        <f t="shared" si="1412"/>
        <v>2</v>
      </c>
      <c r="AE256" s="22">
        <f t="shared" si="1412"/>
        <v>32</v>
      </c>
      <c r="AF256" s="22">
        <f t="shared" si="1412"/>
        <v>34</v>
      </c>
      <c r="AG256" s="22">
        <f t="shared" si="1412"/>
        <v>10</v>
      </c>
      <c r="AH256" s="22">
        <f t="shared" si="1412"/>
        <v>406</v>
      </c>
      <c r="AI256" s="22">
        <f t="shared" si="1412"/>
        <v>0</v>
      </c>
      <c r="AJ256" s="22">
        <f t="shared" si="1412"/>
        <v>15</v>
      </c>
      <c r="AK256" s="22">
        <f t="shared" si="1412"/>
        <v>15</v>
      </c>
      <c r="AL256" s="22">
        <f t="shared" si="1409"/>
        <v>0</v>
      </c>
      <c r="AM256" s="22">
        <f t="shared" ref="AM256" si="1414">AM255</f>
        <v>0</v>
      </c>
      <c r="AN256" s="22">
        <f t="shared" si="1409"/>
        <v>0</v>
      </c>
      <c r="AO256" s="22">
        <f t="shared" si="1409"/>
        <v>0</v>
      </c>
      <c r="AP256" s="22">
        <f t="shared" si="1409"/>
        <v>0</v>
      </c>
      <c r="AQ256" s="22">
        <f t="shared" si="1409"/>
        <v>0</v>
      </c>
      <c r="AR256" s="22">
        <f t="shared" si="1409"/>
        <v>0</v>
      </c>
      <c r="AS256" s="22">
        <f t="shared" si="1409"/>
        <v>0</v>
      </c>
      <c r="AT256" s="22">
        <f t="shared" si="1409"/>
        <v>0</v>
      </c>
      <c r="AU256" s="22">
        <f t="shared" si="1409"/>
        <v>0</v>
      </c>
      <c r="AV256" s="22">
        <f t="shared" si="1409"/>
        <v>0</v>
      </c>
      <c r="AW256" s="22">
        <f t="shared" si="1409"/>
        <v>0</v>
      </c>
      <c r="AX256" s="22">
        <f t="shared" si="1409"/>
        <v>0</v>
      </c>
      <c r="AY256" s="22">
        <f t="shared" si="1409"/>
        <v>0</v>
      </c>
      <c r="AZ256" s="22">
        <f t="shared" si="1409"/>
        <v>0</v>
      </c>
      <c r="BA256" s="22">
        <f t="shared" ref="BA256:BE258" si="1415">BA255</f>
        <v>0</v>
      </c>
      <c r="BB256" s="22">
        <f t="shared" si="1415"/>
        <v>0</v>
      </c>
      <c r="BC256" s="22">
        <f t="shared" si="1415"/>
        <v>0</v>
      </c>
      <c r="BD256" s="22">
        <f t="shared" si="1415"/>
        <v>0</v>
      </c>
      <c r="BE256" s="22">
        <f t="shared" si="1415"/>
        <v>0</v>
      </c>
      <c r="BF256" s="22">
        <f t="shared" si="1397"/>
        <v>100</v>
      </c>
      <c r="BG256" s="22">
        <f t="shared" si="1398"/>
        <v>1709</v>
      </c>
      <c r="BH256" s="22">
        <f t="shared" si="1399"/>
        <v>3</v>
      </c>
      <c r="BI256" s="22">
        <f t="shared" si="1400"/>
        <v>79</v>
      </c>
      <c r="BJ256" s="22">
        <f t="shared" si="1401"/>
        <v>82</v>
      </c>
      <c r="BK256" s="22">
        <f t="shared" si="1409"/>
        <v>3</v>
      </c>
      <c r="BL256" s="22" t="str">
        <f t="shared" si="1409"/>
        <v>0</v>
      </c>
      <c r="BM256" s="22" t="str">
        <f t="shared" si="1409"/>
        <v>0</v>
      </c>
      <c r="BN256" s="22">
        <f t="shared" si="1409"/>
        <v>0</v>
      </c>
      <c r="BO256" s="22" t="str">
        <f t="shared" si="1409"/>
        <v>0</v>
      </c>
      <c r="BP256" s="22" t="str">
        <f t="shared" si="1409"/>
        <v>0</v>
      </c>
      <c r="BQ256" s="22">
        <f t="shared" si="1409"/>
        <v>0</v>
      </c>
      <c r="BR256" s="22">
        <f t="shared" ref="BR256:BT256" si="1416">BR255</f>
        <v>3</v>
      </c>
      <c r="BS256" s="22">
        <f t="shared" si="1416"/>
        <v>79</v>
      </c>
      <c r="BT256" s="22">
        <f t="shared" si="1416"/>
        <v>82</v>
      </c>
    </row>
    <row r="257" spans="1:72" s="2" customFormat="1" ht="23.25" customHeight="1" x14ac:dyDescent="0.3">
      <c r="A257" s="48"/>
      <c r="B257" s="49" t="s">
        <v>36</v>
      </c>
      <c r="C257" s="22">
        <f t="shared" si="1408"/>
        <v>0</v>
      </c>
      <c r="D257" s="22">
        <f t="shared" si="1408"/>
        <v>0</v>
      </c>
      <c r="E257" s="22">
        <f t="shared" ref="E257:AQ257" si="1417">E256</f>
        <v>0</v>
      </c>
      <c r="F257" s="22">
        <f t="shared" si="1417"/>
        <v>0</v>
      </c>
      <c r="G257" s="22">
        <f t="shared" si="1417"/>
        <v>0</v>
      </c>
      <c r="H257" s="22">
        <f t="shared" si="1417"/>
        <v>0</v>
      </c>
      <c r="I257" s="22">
        <f t="shared" si="1417"/>
        <v>0</v>
      </c>
      <c r="J257" s="22">
        <f t="shared" ref="J257:L257" si="1418">J256</f>
        <v>0</v>
      </c>
      <c r="K257" s="22">
        <f t="shared" si="1418"/>
        <v>0</v>
      </c>
      <c r="L257" s="22">
        <f t="shared" si="1418"/>
        <v>0</v>
      </c>
      <c r="M257" s="22">
        <f t="shared" si="1417"/>
        <v>0</v>
      </c>
      <c r="N257" s="22">
        <f t="shared" si="1409"/>
        <v>0</v>
      </c>
      <c r="O257" s="22">
        <f t="shared" si="1409"/>
        <v>0</v>
      </c>
      <c r="P257" s="22">
        <f t="shared" si="1409"/>
        <v>0</v>
      </c>
      <c r="Q257" s="22">
        <f t="shared" si="1409"/>
        <v>0</v>
      </c>
      <c r="R257" s="22">
        <f t="shared" si="1417"/>
        <v>0</v>
      </c>
      <c r="S257" s="22">
        <f t="shared" ref="S257" si="1419">S256</f>
        <v>0</v>
      </c>
      <c r="T257" s="22">
        <f t="shared" si="1417"/>
        <v>0</v>
      </c>
      <c r="U257" s="22">
        <f t="shared" si="1417"/>
        <v>0</v>
      </c>
      <c r="V257" s="22">
        <f t="shared" si="1417"/>
        <v>0</v>
      </c>
      <c r="W257" s="22">
        <f>W256</f>
        <v>50</v>
      </c>
      <c r="X257" s="22">
        <f>X256</f>
        <v>148</v>
      </c>
      <c r="Y257" s="22">
        <f>Y256</f>
        <v>1</v>
      </c>
      <c r="Z257" s="22">
        <f>Z256</f>
        <v>32</v>
      </c>
      <c r="AA257" s="22">
        <f t="shared" ref="AA257:AG257" si="1420">AA256</f>
        <v>33</v>
      </c>
      <c r="AB257" s="22">
        <f t="shared" si="1420"/>
        <v>40</v>
      </c>
      <c r="AC257" s="22">
        <f t="shared" ref="AC257" si="1421">AC256</f>
        <v>1155</v>
      </c>
      <c r="AD257" s="22">
        <f t="shared" si="1420"/>
        <v>2</v>
      </c>
      <c r="AE257" s="22">
        <f t="shared" si="1420"/>
        <v>32</v>
      </c>
      <c r="AF257" s="22">
        <f t="shared" si="1420"/>
        <v>34</v>
      </c>
      <c r="AG257" s="22">
        <f t="shared" si="1420"/>
        <v>10</v>
      </c>
      <c r="AH257" s="22">
        <f t="shared" si="1412"/>
        <v>406</v>
      </c>
      <c r="AI257" s="22">
        <f t="shared" si="1412"/>
        <v>0</v>
      </c>
      <c r="AJ257" s="22">
        <f t="shared" si="1412"/>
        <v>15</v>
      </c>
      <c r="AK257" s="22">
        <f t="shared" si="1412"/>
        <v>15</v>
      </c>
      <c r="AL257" s="22">
        <f t="shared" si="1417"/>
        <v>0</v>
      </c>
      <c r="AM257" s="22">
        <f t="shared" ref="AM257" si="1422">AM256</f>
        <v>0</v>
      </c>
      <c r="AN257" s="22">
        <f t="shared" si="1417"/>
        <v>0</v>
      </c>
      <c r="AO257" s="22">
        <f t="shared" si="1417"/>
        <v>0</v>
      </c>
      <c r="AP257" s="22">
        <f t="shared" si="1417"/>
        <v>0</v>
      </c>
      <c r="AQ257" s="22">
        <f t="shared" si="1417"/>
        <v>0</v>
      </c>
      <c r="AR257" s="22">
        <f t="shared" si="1409"/>
        <v>0</v>
      </c>
      <c r="AS257" s="22">
        <f t="shared" si="1409"/>
        <v>0</v>
      </c>
      <c r="AT257" s="22">
        <f t="shared" si="1409"/>
        <v>0</v>
      </c>
      <c r="AU257" s="22">
        <f t="shared" si="1409"/>
        <v>0</v>
      </c>
      <c r="AV257" s="22">
        <f t="shared" si="1409"/>
        <v>0</v>
      </c>
      <c r="AW257" s="22">
        <f t="shared" si="1409"/>
        <v>0</v>
      </c>
      <c r="AX257" s="22">
        <f t="shared" si="1409"/>
        <v>0</v>
      </c>
      <c r="AY257" s="22">
        <f t="shared" si="1409"/>
        <v>0</v>
      </c>
      <c r="AZ257" s="22">
        <f t="shared" si="1409"/>
        <v>0</v>
      </c>
      <c r="BA257" s="22">
        <f t="shared" ref="BA257" si="1423">BA256</f>
        <v>0</v>
      </c>
      <c r="BB257" s="22">
        <f t="shared" si="1415"/>
        <v>0</v>
      </c>
      <c r="BC257" s="22">
        <f t="shared" si="1415"/>
        <v>0</v>
      </c>
      <c r="BD257" s="22">
        <f t="shared" si="1415"/>
        <v>0</v>
      </c>
      <c r="BE257" s="22">
        <f t="shared" si="1415"/>
        <v>0</v>
      </c>
      <c r="BF257" s="22">
        <f t="shared" si="1397"/>
        <v>100</v>
      </c>
      <c r="BG257" s="22">
        <f t="shared" si="1398"/>
        <v>1709</v>
      </c>
      <c r="BH257" s="22">
        <f t="shared" si="1399"/>
        <v>3</v>
      </c>
      <c r="BI257" s="22">
        <f t="shared" si="1400"/>
        <v>79</v>
      </c>
      <c r="BJ257" s="22">
        <f t="shared" si="1401"/>
        <v>82</v>
      </c>
      <c r="BK257" s="23"/>
      <c r="BL257" s="22" t="str">
        <f t="shared" ref="BL257:BQ257" si="1424">BL256</f>
        <v>0</v>
      </c>
      <c r="BM257" s="22" t="str">
        <f t="shared" si="1424"/>
        <v>0</v>
      </c>
      <c r="BN257" s="22">
        <f t="shared" si="1424"/>
        <v>0</v>
      </c>
      <c r="BO257" s="22" t="str">
        <f t="shared" si="1424"/>
        <v>0</v>
      </c>
      <c r="BP257" s="22" t="str">
        <f t="shared" si="1424"/>
        <v>0</v>
      </c>
      <c r="BQ257" s="22">
        <f t="shared" si="1424"/>
        <v>0</v>
      </c>
      <c r="BR257" s="22">
        <f t="shared" ref="BR257:BT257" si="1425">BR256</f>
        <v>3</v>
      </c>
      <c r="BS257" s="22">
        <f t="shared" si="1425"/>
        <v>79</v>
      </c>
      <c r="BT257" s="22">
        <f t="shared" si="1425"/>
        <v>82</v>
      </c>
    </row>
    <row r="258" spans="1:72" s="2" customFormat="1" ht="23.25" customHeight="1" x14ac:dyDescent="0.3">
      <c r="A258" s="24"/>
      <c r="B258" s="65" t="s">
        <v>39</v>
      </c>
      <c r="C258" s="109">
        <f t="shared" si="1408"/>
        <v>0</v>
      </c>
      <c r="D258" s="26">
        <f t="shared" si="1408"/>
        <v>0</v>
      </c>
      <c r="E258" s="26">
        <f t="shared" ref="E258:AQ258" si="1426">E257</f>
        <v>0</v>
      </c>
      <c r="F258" s="26">
        <f t="shared" si="1426"/>
        <v>0</v>
      </c>
      <c r="G258" s="26">
        <f t="shared" si="1426"/>
        <v>0</v>
      </c>
      <c r="H258" s="26">
        <f t="shared" si="1426"/>
        <v>0</v>
      </c>
      <c r="I258" s="26">
        <f t="shared" si="1426"/>
        <v>0</v>
      </c>
      <c r="J258" s="26">
        <f t="shared" ref="J258:L258" si="1427">J257</f>
        <v>0</v>
      </c>
      <c r="K258" s="26">
        <f t="shared" si="1427"/>
        <v>0</v>
      </c>
      <c r="L258" s="26">
        <f t="shared" si="1427"/>
        <v>0</v>
      </c>
      <c r="M258" s="26">
        <f t="shared" si="1426"/>
        <v>0</v>
      </c>
      <c r="N258" s="26">
        <f t="shared" si="1409"/>
        <v>0</v>
      </c>
      <c r="O258" s="26">
        <f t="shared" si="1409"/>
        <v>0</v>
      </c>
      <c r="P258" s="26">
        <f t="shared" si="1409"/>
        <v>0</v>
      </c>
      <c r="Q258" s="26">
        <f t="shared" si="1409"/>
        <v>0</v>
      </c>
      <c r="R258" s="26">
        <f t="shared" si="1426"/>
        <v>0</v>
      </c>
      <c r="S258" s="26">
        <f t="shared" ref="S258" si="1428">S257</f>
        <v>0</v>
      </c>
      <c r="T258" s="26">
        <f t="shared" si="1426"/>
        <v>0</v>
      </c>
      <c r="U258" s="26">
        <f t="shared" si="1426"/>
        <v>0</v>
      </c>
      <c r="V258" s="26">
        <f t="shared" si="1426"/>
        <v>0</v>
      </c>
      <c r="W258" s="26">
        <f t="shared" ref="W258:AG258" si="1429">W257</f>
        <v>50</v>
      </c>
      <c r="X258" s="26">
        <f t="shared" ref="X258" si="1430">X257</f>
        <v>148</v>
      </c>
      <c r="Y258" s="26">
        <f t="shared" si="1429"/>
        <v>1</v>
      </c>
      <c r="Z258" s="26">
        <f t="shared" si="1429"/>
        <v>32</v>
      </c>
      <c r="AA258" s="26">
        <f t="shared" si="1429"/>
        <v>33</v>
      </c>
      <c r="AB258" s="26">
        <f t="shared" si="1429"/>
        <v>40</v>
      </c>
      <c r="AC258" s="26">
        <f t="shared" ref="AC258" si="1431">AC257</f>
        <v>1155</v>
      </c>
      <c r="AD258" s="26">
        <f t="shared" si="1429"/>
        <v>2</v>
      </c>
      <c r="AE258" s="26">
        <f t="shared" si="1429"/>
        <v>32</v>
      </c>
      <c r="AF258" s="26">
        <f t="shared" si="1429"/>
        <v>34</v>
      </c>
      <c r="AG258" s="26">
        <f t="shared" si="1429"/>
        <v>10</v>
      </c>
      <c r="AH258" s="26">
        <f t="shared" si="1412"/>
        <v>406</v>
      </c>
      <c r="AI258" s="26">
        <f t="shared" si="1412"/>
        <v>0</v>
      </c>
      <c r="AJ258" s="26">
        <f t="shared" si="1412"/>
        <v>15</v>
      </c>
      <c r="AK258" s="26">
        <f t="shared" si="1412"/>
        <v>15</v>
      </c>
      <c r="AL258" s="26">
        <f t="shared" si="1426"/>
        <v>0</v>
      </c>
      <c r="AM258" s="26">
        <f t="shared" ref="AM258" si="1432">AM257</f>
        <v>0</v>
      </c>
      <c r="AN258" s="26">
        <f t="shared" si="1426"/>
        <v>0</v>
      </c>
      <c r="AO258" s="26">
        <f t="shared" si="1426"/>
        <v>0</v>
      </c>
      <c r="AP258" s="26">
        <f t="shared" si="1426"/>
        <v>0</v>
      </c>
      <c r="AQ258" s="26">
        <f t="shared" si="1426"/>
        <v>0</v>
      </c>
      <c r="AR258" s="26">
        <f t="shared" si="1409"/>
        <v>0</v>
      </c>
      <c r="AS258" s="26">
        <f t="shared" si="1409"/>
        <v>0</v>
      </c>
      <c r="AT258" s="26">
        <f t="shared" si="1409"/>
        <v>0</v>
      </c>
      <c r="AU258" s="26">
        <f t="shared" si="1409"/>
        <v>0</v>
      </c>
      <c r="AV258" s="26">
        <f t="shared" si="1409"/>
        <v>0</v>
      </c>
      <c r="AW258" s="26">
        <f t="shared" si="1409"/>
        <v>0</v>
      </c>
      <c r="AX258" s="26">
        <f t="shared" si="1409"/>
        <v>0</v>
      </c>
      <c r="AY258" s="26">
        <f t="shared" si="1409"/>
        <v>0</v>
      </c>
      <c r="AZ258" s="26">
        <f t="shared" si="1409"/>
        <v>0</v>
      </c>
      <c r="BA258" s="26">
        <f t="shared" ref="BA258" si="1433">BA257</f>
        <v>0</v>
      </c>
      <c r="BB258" s="26">
        <f t="shared" si="1415"/>
        <v>0</v>
      </c>
      <c r="BC258" s="26">
        <f t="shared" si="1415"/>
        <v>0</v>
      </c>
      <c r="BD258" s="26">
        <f t="shared" si="1415"/>
        <v>0</v>
      </c>
      <c r="BE258" s="26">
        <f t="shared" si="1415"/>
        <v>0</v>
      </c>
      <c r="BF258" s="26">
        <f t="shared" si="1397"/>
        <v>100</v>
      </c>
      <c r="BG258" s="26">
        <f t="shared" si="1398"/>
        <v>1709</v>
      </c>
      <c r="BH258" s="26">
        <f t="shared" si="1399"/>
        <v>3</v>
      </c>
      <c r="BI258" s="26">
        <f t="shared" si="1400"/>
        <v>79</v>
      </c>
      <c r="BJ258" s="26">
        <f t="shared" si="1401"/>
        <v>82</v>
      </c>
      <c r="BK258" s="27"/>
      <c r="BL258" s="26" t="str">
        <f t="shared" ref="BL258:BQ258" si="1434">BL257</f>
        <v>0</v>
      </c>
      <c r="BM258" s="26" t="str">
        <f t="shared" si="1434"/>
        <v>0</v>
      </c>
      <c r="BN258" s="26">
        <f t="shared" si="1434"/>
        <v>0</v>
      </c>
      <c r="BO258" s="26" t="str">
        <f t="shared" si="1434"/>
        <v>0</v>
      </c>
      <c r="BP258" s="26" t="str">
        <f t="shared" si="1434"/>
        <v>0</v>
      </c>
      <c r="BQ258" s="26">
        <f t="shared" si="1434"/>
        <v>0</v>
      </c>
      <c r="BR258" s="26">
        <f t="shared" ref="BR258:BT258" si="1435">BR257</f>
        <v>3</v>
      </c>
      <c r="BS258" s="26">
        <f t="shared" si="1435"/>
        <v>79</v>
      </c>
      <c r="BT258" s="26">
        <f t="shared" si="1435"/>
        <v>82</v>
      </c>
    </row>
    <row r="259" spans="1:72" s="70" customFormat="1" ht="23.25" customHeight="1" x14ac:dyDescent="0.3">
      <c r="A259" s="66"/>
      <c r="B259" s="67" t="s">
        <v>14</v>
      </c>
      <c r="C259" s="68">
        <f>C251+C240+C232+C216+C194+C175+C158+C118+C73+C62+C26+C258</f>
        <v>1186</v>
      </c>
      <c r="D259" s="68">
        <f>D251+D240+D232+D216+D194+D175+D158+D118+D73+D62+D26</f>
        <v>817</v>
      </c>
      <c r="E259" s="68">
        <f>E251+E240+E232+E216+E194+E175+E158+E118+E73+E62+E26</f>
        <v>634</v>
      </c>
      <c r="F259" s="68">
        <f>F251+F240+F232+F216+F194+F175+F158+F118+F73+F62+F26</f>
        <v>488</v>
      </c>
      <c r="G259" s="68">
        <f>G251+G240+G232+G216+G194+G175+G158+G118+G73+G62+G26</f>
        <v>1122</v>
      </c>
      <c r="H259" s="68">
        <f>H251+H240+H232+H216+H194+H175+H158+H118+H73+H62+H26+H258</f>
        <v>0</v>
      </c>
      <c r="I259" s="68">
        <f>I251+I240+I232+I216+I194+I175+I158+I118+I73+I62+I26</f>
        <v>1144</v>
      </c>
      <c r="J259" s="68">
        <f>J251+J240+J232+J216+J194+J175+J158+J118+J73+J62+J26</f>
        <v>330</v>
      </c>
      <c r="K259" s="68">
        <f>K251+K240+K232+K216+K194+K175+K158+K118+K73+K62+K26</f>
        <v>483</v>
      </c>
      <c r="L259" s="68">
        <f>L251+L240+L232+L216+L194+L175+L158+L118+L73+L62+L26</f>
        <v>813</v>
      </c>
      <c r="M259" s="68">
        <f>M251+M240+M232+M216+M194+M175+M158+M118+M73+M62+M26</f>
        <v>1460</v>
      </c>
      <c r="N259" s="68">
        <f>N251+N258+N240+N232+N216+N194+N175+N158+N118+N73+N62+N26</f>
        <v>3960</v>
      </c>
      <c r="O259" s="68">
        <f t="shared" ref="O259:AP259" si="1436">O251+O240+O232+O216+O194+O175+O158+O118+O73+O62+O26+O258</f>
        <v>1083</v>
      </c>
      <c r="P259" s="68">
        <f t="shared" si="1436"/>
        <v>649</v>
      </c>
      <c r="Q259" s="68">
        <f t="shared" si="1436"/>
        <v>1732</v>
      </c>
      <c r="R259" s="68">
        <f t="shared" si="1436"/>
        <v>1782</v>
      </c>
      <c r="S259" s="68">
        <f>S251+S240+S232+S216+S194+S175+S158+S118+S73+S62+S26+S258</f>
        <v>3448</v>
      </c>
      <c r="T259" s="68">
        <f t="shared" si="1436"/>
        <v>596</v>
      </c>
      <c r="U259" s="68">
        <f t="shared" si="1436"/>
        <v>1050</v>
      </c>
      <c r="V259" s="68">
        <f t="shared" si="1436"/>
        <v>1646</v>
      </c>
      <c r="W259" s="68">
        <f t="shared" si="1436"/>
        <v>1150</v>
      </c>
      <c r="X259" s="68">
        <f t="shared" si="1436"/>
        <v>1743</v>
      </c>
      <c r="Y259" s="68">
        <f t="shared" si="1436"/>
        <v>282</v>
      </c>
      <c r="Z259" s="68">
        <f t="shared" si="1436"/>
        <v>464</v>
      </c>
      <c r="AA259" s="68">
        <f t="shared" si="1436"/>
        <v>746</v>
      </c>
      <c r="AB259" s="68">
        <f t="shared" si="1436"/>
        <v>747</v>
      </c>
      <c r="AC259" s="68">
        <f t="shared" si="1436"/>
        <v>7968</v>
      </c>
      <c r="AD259" s="68">
        <f t="shared" si="1436"/>
        <v>408</v>
      </c>
      <c r="AE259" s="68">
        <f t="shared" si="1436"/>
        <v>564</v>
      </c>
      <c r="AF259" s="68">
        <f t="shared" si="1436"/>
        <v>972</v>
      </c>
      <c r="AG259" s="68">
        <f t="shared" si="1436"/>
        <v>191</v>
      </c>
      <c r="AH259" s="68">
        <f t="shared" si="1436"/>
        <v>1089</v>
      </c>
      <c r="AI259" s="68">
        <f t="shared" si="1436"/>
        <v>108</v>
      </c>
      <c r="AJ259" s="68">
        <f t="shared" si="1436"/>
        <v>179</v>
      </c>
      <c r="AK259" s="68">
        <f t="shared" si="1436"/>
        <v>287</v>
      </c>
      <c r="AL259" s="68">
        <f t="shared" si="1436"/>
        <v>0</v>
      </c>
      <c r="AM259" s="68">
        <f t="shared" si="1436"/>
        <v>0</v>
      </c>
      <c r="AN259" s="68">
        <f t="shared" si="1436"/>
        <v>0</v>
      </c>
      <c r="AO259" s="68">
        <f t="shared" si="1436"/>
        <v>0</v>
      </c>
      <c r="AP259" s="68">
        <f t="shared" si="1436"/>
        <v>0</v>
      </c>
      <c r="AQ259" s="68">
        <f>AQ251+AQ240+AQ232+AQ216+AQ194+AQ175+AQ158+AQ118+AQ73+AQ62+AQ26</f>
        <v>0</v>
      </c>
      <c r="AR259" s="68">
        <f>AR251+AR240+AR232+AR216+AR194+AR175+AR158+AR118+AR73+AR62+AR26</f>
        <v>61</v>
      </c>
      <c r="AS259" s="68">
        <f>AS251+AS240+AS232+AS216+AS194+AS175+AS158+AS118+AS73+AS62+AS26</f>
        <v>33</v>
      </c>
      <c r="AT259" s="68">
        <f>AT251+AT240+AT232+AT216+AT194+AT175+AT158+AT118+AT73+AT62+AT26</f>
        <v>11</v>
      </c>
      <c r="AU259" s="68">
        <f>AU251+AU240+AU232+AU216+AU194+AU175+AU158+AU118+AU73+AU62+AU26</f>
        <v>44</v>
      </c>
      <c r="AV259" s="68">
        <f t="shared" ref="AV259:BE259" si="1437">AV251+AV240+AV232+AV216+AV194+AV175+AV158+AV118+AV73+AV62+AV26+AV258</f>
        <v>0</v>
      </c>
      <c r="AW259" s="68">
        <f t="shared" si="1437"/>
        <v>66</v>
      </c>
      <c r="AX259" s="68">
        <f t="shared" si="1437"/>
        <v>35</v>
      </c>
      <c r="AY259" s="68">
        <f t="shared" si="1437"/>
        <v>10</v>
      </c>
      <c r="AZ259" s="68">
        <f t="shared" si="1437"/>
        <v>45</v>
      </c>
      <c r="BA259" s="68">
        <f t="shared" si="1437"/>
        <v>0</v>
      </c>
      <c r="BB259" s="68">
        <f t="shared" si="1437"/>
        <v>0</v>
      </c>
      <c r="BC259" s="68">
        <f t="shared" si="1437"/>
        <v>6</v>
      </c>
      <c r="BD259" s="68">
        <f t="shared" si="1437"/>
        <v>1</v>
      </c>
      <c r="BE259" s="68">
        <f t="shared" si="1437"/>
        <v>7</v>
      </c>
      <c r="BF259" s="68">
        <f t="shared" si="1397"/>
        <v>6516</v>
      </c>
      <c r="BG259" s="68">
        <f t="shared" si="1398"/>
        <v>20296</v>
      </c>
      <c r="BH259" s="68">
        <f>E259+O259+T259+Y259+AD259+AI259+AN259+AS259+AX259+BC259+J259</f>
        <v>3515</v>
      </c>
      <c r="BI259" s="68">
        <f t="shared" si="1400"/>
        <v>3899</v>
      </c>
      <c r="BJ259" s="68">
        <f>G259+Q259+V259+AA259+AF259+AK259+AP259+AU259+AZ259+BE259+L259</f>
        <v>7414</v>
      </c>
      <c r="BK259" s="69"/>
      <c r="BL259" s="68">
        <f>BL26+BL62+BL73+BL118+BL158+BL175+BL194+BL216+BL232+BL251+BL240+BL258</f>
        <v>514</v>
      </c>
      <c r="BM259" s="68">
        <f t="shared" ref="BM259:BQ259" si="1438">BM26+BM62+BM73+BM118+BM158+BM175+BM194+BM216+BM232+BM251+BM240+BM258</f>
        <v>1212</v>
      </c>
      <c r="BN259" s="68">
        <f t="shared" si="1438"/>
        <v>1726</v>
      </c>
      <c r="BO259" s="68">
        <f t="shared" si="1438"/>
        <v>2994</v>
      </c>
      <c r="BP259" s="68">
        <f t="shared" si="1438"/>
        <v>2548</v>
      </c>
      <c r="BQ259" s="68">
        <f t="shared" si="1438"/>
        <v>5542</v>
      </c>
      <c r="BR259" s="68">
        <f>BR26+BR62+BR73+BR118+BR158+BR175+BR194+BR216+BR232+BR251+BR240+BR258</f>
        <v>7</v>
      </c>
      <c r="BS259" s="68">
        <f t="shared" ref="BS259:BT259" si="1439">BS26+BS62+BS73+BS118+BS158+BS175+BS194+BS216+BS232+BS251+BS240+BS258</f>
        <v>139</v>
      </c>
      <c r="BT259" s="68">
        <f t="shared" si="1439"/>
        <v>146</v>
      </c>
    </row>
    <row r="260" spans="1:72" s="2" customFormat="1" ht="23.25" customHeight="1" x14ac:dyDescent="0.3">
      <c r="A260" s="71"/>
      <c r="B260" s="71" t="s">
        <v>164</v>
      </c>
      <c r="C260" s="72"/>
      <c r="D260" s="72"/>
      <c r="E260" s="72"/>
      <c r="F260" s="72"/>
      <c r="G260" s="72"/>
      <c r="H260" s="72"/>
      <c r="I260" s="72"/>
      <c r="J260" s="72"/>
      <c r="K260" s="72"/>
      <c r="L260" s="72"/>
      <c r="M260" s="72"/>
      <c r="N260" s="72"/>
      <c r="O260" s="72"/>
      <c r="P260" s="72"/>
      <c r="Q260" s="72"/>
      <c r="R260" s="72"/>
      <c r="S260" s="72"/>
      <c r="T260" s="72"/>
      <c r="U260" s="72"/>
      <c r="V260" s="72"/>
      <c r="W260" s="72"/>
      <c r="X260" s="72"/>
      <c r="Y260" s="72"/>
      <c r="Z260" s="72"/>
      <c r="AA260" s="72"/>
      <c r="AB260" s="72"/>
      <c r="AC260" s="72"/>
      <c r="AD260" s="72"/>
      <c r="AE260" s="72"/>
      <c r="AF260" s="72"/>
      <c r="AG260" s="72"/>
      <c r="AH260" s="72"/>
      <c r="AI260" s="72"/>
      <c r="AJ260" s="72"/>
      <c r="AK260" s="72"/>
      <c r="AL260" s="72"/>
      <c r="AM260" s="72"/>
      <c r="AN260" s="72"/>
      <c r="AO260" s="72"/>
      <c r="AP260" s="72"/>
      <c r="AQ260" s="72"/>
      <c r="AR260" s="72"/>
      <c r="AS260" s="72"/>
      <c r="AT260" s="72"/>
      <c r="AU260" s="72"/>
      <c r="AV260" s="72"/>
      <c r="AW260" s="72"/>
      <c r="AX260" s="72"/>
      <c r="AY260" s="72"/>
      <c r="AZ260" s="72"/>
      <c r="BA260" s="72"/>
      <c r="BB260" s="72"/>
      <c r="BC260" s="72"/>
      <c r="BD260" s="72"/>
      <c r="BE260" s="72"/>
      <c r="BF260" s="98"/>
      <c r="BG260" s="98"/>
      <c r="BH260" s="60"/>
      <c r="BI260" s="60"/>
      <c r="BJ260" s="60"/>
      <c r="BK260" s="73"/>
      <c r="BL260" s="74"/>
      <c r="BM260" s="74"/>
      <c r="BN260" s="74"/>
      <c r="BO260" s="60"/>
      <c r="BP260" s="60"/>
      <c r="BQ260" s="74"/>
      <c r="BR260" s="60"/>
      <c r="BS260" s="60"/>
      <c r="BT260" s="74"/>
    </row>
    <row r="261" spans="1:72" ht="23.25" customHeight="1" x14ac:dyDescent="0.3">
      <c r="B261" s="76" t="s">
        <v>165</v>
      </c>
      <c r="BF261" s="78"/>
      <c r="BG261" s="78"/>
      <c r="BH261" s="113"/>
      <c r="BN261" s="113"/>
      <c r="BO261" s="113"/>
      <c r="BQ261" s="113"/>
      <c r="BT261" s="113"/>
    </row>
    <row r="262" spans="1:72" ht="23.25" customHeight="1" x14ac:dyDescent="0.3">
      <c r="BF262" s="78"/>
      <c r="BG262" s="78"/>
      <c r="BO262" s="113"/>
      <c r="BP262" s="113"/>
      <c r="BQ262" s="113"/>
    </row>
  </sheetData>
  <sortState ref="B254:B255">
    <sortCondition ref="B254"/>
  </sortState>
  <mergeCells count="56">
    <mergeCell ref="BL4:BT4"/>
    <mergeCell ref="BL5:BN5"/>
    <mergeCell ref="BO5:BQ5"/>
    <mergeCell ref="BR5:BT5"/>
    <mergeCell ref="W4:AA4"/>
    <mergeCell ref="AB4:AF4"/>
    <mergeCell ref="AM5:AM6"/>
    <mergeCell ref="AL5:AL6"/>
    <mergeCell ref="AD5:AF5"/>
    <mergeCell ref="AG4:AK4"/>
    <mergeCell ref="AQ4:AU4"/>
    <mergeCell ref="AQ5:AQ6"/>
    <mergeCell ref="AR5:AR6"/>
    <mergeCell ref="AS5:AU5"/>
    <mergeCell ref="AI5:AK5"/>
    <mergeCell ref="AN5:AP5"/>
    <mergeCell ref="N5:N6"/>
    <mergeCell ref="O5:Q5"/>
    <mergeCell ref="BG5:BG6"/>
    <mergeCell ref="BH5:BJ5"/>
    <mergeCell ref="BA4:BE4"/>
    <mergeCell ref="BA5:BA6"/>
    <mergeCell ref="BB5:BB6"/>
    <mergeCell ref="BC5:BE5"/>
    <mergeCell ref="A1:BQ1"/>
    <mergeCell ref="A2:B6"/>
    <mergeCell ref="BF5:BF6"/>
    <mergeCell ref="C4:G4"/>
    <mergeCell ref="R4:V4"/>
    <mergeCell ref="AL4:AP4"/>
    <mergeCell ref="C5:C6"/>
    <mergeCell ref="AG5:AG6"/>
    <mergeCell ref="AH5:AH6"/>
    <mergeCell ref="AV4:AZ4"/>
    <mergeCell ref="AV5:AV6"/>
    <mergeCell ref="AW5:AW6"/>
    <mergeCell ref="AX5:AZ5"/>
    <mergeCell ref="D5:D6"/>
    <mergeCell ref="S5:S6"/>
    <mergeCell ref="X5:X6"/>
    <mergeCell ref="C2:BT2"/>
    <mergeCell ref="BF4:BJ4"/>
    <mergeCell ref="C3:BT3"/>
    <mergeCell ref="H4:L4"/>
    <mergeCell ref="H5:H6"/>
    <mergeCell ref="I5:I6"/>
    <mergeCell ref="J5:L5"/>
    <mergeCell ref="M4:Q4"/>
    <mergeCell ref="AC5:AC6"/>
    <mergeCell ref="E5:G5"/>
    <mergeCell ref="R5:R6"/>
    <mergeCell ref="T5:V5"/>
    <mergeCell ref="W5:W6"/>
    <mergeCell ref="Y5:AA5"/>
    <mergeCell ref="AB5:AB6"/>
    <mergeCell ref="M5:M6"/>
  </mergeCells>
  <pageMargins left="0.39370078740157483" right="0.19685039370078741" top="0.39370078740157483" bottom="0.39370078740157483" header="0.31496062992125984" footer="0.31496062992125984"/>
  <pageSetup paperSize="8" scale="73" orientation="landscape" r:id="rId1"/>
  <headerFooter>
    <oddFooter xml:space="preserve">&amp;Rหน้าที่ &amp;P จาก &amp;N       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3"/>
  <sheetViews>
    <sheetView workbookViewId="0">
      <selection activeCell="A19" sqref="A19"/>
    </sheetView>
  </sheetViews>
  <sheetFormatPr defaultRowHeight="14.25" x14ac:dyDescent="0.2"/>
  <cols>
    <col min="1" max="1" width="25.875" customWidth="1"/>
    <col min="2" max="2" width="9.875" customWidth="1"/>
  </cols>
  <sheetData>
    <row r="1" spans="1:2" ht="21" x14ac:dyDescent="0.35">
      <c r="A1" s="92" t="s">
        <v>26</v>
      </c>
      <c r="B1" s="93">
        <f>นักศึกษาเข้าใหม่!BJ26</f>
        <v>617</v>
      </c>
    </row>
    <row r="2" spans="1:2" ht="21" x14ac:dyDescent="0.35">
      <c r="A2" s="92" t="s">
        <v>40</v>
      </c>
      <c r="B2" s="93">
        <f>นักศึกษาเข้าใหม่!BJ62</f>
        <v>674</v>
      </c>
    </row>
    <row r="3" spans="1:2" ht="21" x14ac:dyDescent="0.35">
      <c r="A3" s="92" t="s">
        <v>60</v>
      </c>
      <c r="B3" s="93">
        <f>นักศึกษาเข้าใหม่!BJ73</f>
        <v>259</v>
      </c>
    </row>
    <row r="4" spans="1:2" ht="21" x14ac:dyDescent="0.35">
      <c r="A4" s="92" t="s">
        <v>66</v>
      </c>
      <c r="B4" s="93">
        <f>นักศึกษาเข้าใหม่!BJ118</f>
        <v>1663</v>
      </c>
    </row>
    <row r="5" spans="1:2" ht="21" x14ac:dyDescent="0.35">
      <c r="A5" s="92" t="s">
        <v>87</v>
      </c>
      <c r="B5" s="93">
        <f>นักศึกษาเข้าใหม่!BJ158</f>
        <v>1773</v>
      </c>
    </row>
    <row r="6" spans="1:2" ht="21" x14ac:dyDescent="0.35">
      <c r="A6" s="92" t="s">
        <v>110</v>
      </c>
      <c r="B6" s="93">
        <f>นักศึกษาเข้าใหม่!BJ175</f>
        <v>499</v>
      </c>
    </row>
    <row r="7" spans="1:2" ht="21" x14ac:dyDescent="0.35">
      <c r="A7" s="92" t="s">
        <v>118</v>
      </c>
      <c r="B7" s="93">
        <f>นักศึกษาเข้าใหม่!BJ194</f>
        <v>428</v>
      </c>
    </row>
    <row r="8" spans="1:2" ht="21" x14ac:dyDescent="0.35">
      <c r="A8" s="92" t="s">
        <v>131</v>
      </c>
      <c r="B8" s="93">
        <f>นักศึกษาเข้าใหม่!BJ216</f>
        <v>635</v>
      </c>
    </row>
    <row r="9" spans="1:2" ht="21" x14ac:dyDescent="0.35">
      <c r="A9" s="92" t="s">
        <v>140</v>
      </c>
      <c r="B9" s="93">
        <f>นักศึกษาเข้าใหม่!BJ232</f>
        <v>459</v>
      </c>
    </row>
    <row r="10" spans="1:2" ht="21" x14ac:dyDescent="0.35">
      <c r="A10" s="92" t="s">
        <v>152</v>
      </c>
      <c r="B10" s="93">
        <f>นักศึกษาเข้าใหม่!BJ240</f>
        <v>195</v>
      </c>
    </row>
    <row r="11" spans="1:2" ht="21" x14ac:dyDescent="0.35">
      <c r="A11" s="92" t="s">
        <v>156</v>
      </c>
      <c r="B11" s="93">
        <f>นักศึกษาเข้าใหม่!BJ251</f>
        <v>130</v>
      </c>
    </row>
    <row r="12" spans="1:2" ht="21" x14ac:dyDescent="0.35">
      <c r="A12" s="92" t="s">
        <v>161</v>
      </c>
      <c r="B12" s="93">
        <f>นักศึกษาเข้าใหม่!BJ258</f>
        <v>82</v>
      </c>
    </row>
    <row r="13" spans="1:2" ht="18.75" customHeight="1" x14ac:dyDescent="0.2">
      <c r="B13" s="93">
        <f>SUM(B1:B12)</f>
        <v>7414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นักศึกษาเข้าใหม่</vt:lpstr>
      <vt:lpstr>กราฟ</vt:lpstr>
      <vt:lpstr>นักศึกษาเข้าใหม่!Print_Titles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osyo</dc:creator>
  <cp:keywords/>
  <dc:description/>
  <cp:lastModifiedBy>Warinrat_K</cp:lastModifiedBy>
  <cp:revision/>
  <dcterms:created xsi:type="dcterms:W3CDTF">2010-08-08T07:13:07Z</dcterms:created>
  <dcterms:modified xsi:type="dcterms:W3CDTF">2022-05-11T04:48:03Z</dcterms:modified>
  <cp:category/>
  <cp:contentStatus/>
</cp:coreProperties>
</file>